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My Stuffs\luk.tsipil.ugm.ac.id\stat\data\"/>
    </mc:Choice>
  </mc:AlternateContent>
  <bookViews>
    <workbookView xWindow="0" yWindow="0" windowWidth="23040" windowHeight="8832" activeTab="2"/>
  </bookViews>
  <sheets>
    <sheet name="Computation Sheet" sheetId="10986" r:id="rId1"/>
    <sheet name="Example Computation Sheet 1" sheetId="10985" r:id="rId2"/>
    <sheet name="Example Computation Sheet 2" sheetId="10962" r:id="rId3"/>
    <sheet name="Generalized Skew Coefficients" sheetId="10960" r:id="rId4"/>
    <sheet name="Tables" sheetId="2" r:id="rId5"/>
  </sheets>
  <definedNames>
    <definedName name="_xlnm.Print_Area" localSheetId="0">'Computation Sheet'!$BI$16:$DN$80</definedName>
    <definedName name="_xlnm.Print_Area" localSheetId="1">'Example Computation Sheet 1'!$BI$16:$DN$80</definedName>
    <definedName name="_xlnm.Print_Area" localSheetId="2">'Example Computation Sheet 2'!$BI$16:$DN$80</definedName>
  </definedNames>
  <calcPr calcId="162913"/>
</workbook>
</file>

<file path=xl/calcChain.xml><?xml version="1.0" encoding="utf-8"?>
<calcChain xmlns="http://schemas.openxmlformats.org/spreadsheetml/2006/main">
  <c r="BG170" i="10986" l="1"/>
  <c r="BE170" i="10986"/>
  <c r="BD170" i="10986"/>
  <c r="BC170" i="10986"/>
  <c r="BB170" i="10986"/>
  <c r="BA170" i="10986"/>
  <c r="AZ170" i="10986"/>
  <c r="BF170" i="10986" s="1"/>
  <c r="AY170" i="10986"/>
  <c r="AX170" i="10986"/>
  <c r="AW170" i="10986"/>
  <c r="AV170" i="10986"/>
  <c r="AU170" i="10986"/>
  <c r="AS170" i="10986"/>
  <c r="AT170" i="10986" s="1"/>
  <c r="AM170" i="10986"/>
  <c r="V170" i="10986"/>
  <c r="AG170" i="10986" s="1"/>
  <c r="U170" i="10986"/>
  <c r="T170" i="10986"/>
  <c r="Q170" i="10986"/>
  <c r="BG169" i="10986"/>
  <c r="BE169" i="10986"/>
  <c r="BD169" i="10986"/>
  <c r="BC169" i="10986"/>
  <c r="BB169" i="10986"/>
  <c r="BA169" i="10986"/>
  <c r="AZ169" i="10986"/>
  <c r="BF169" i="10986" s="1"/>
  <c r="AY169" i="10986"/>
  <c r="AX169" i="10986"/>
  <c r="AW169" i="10986"/>
  <c r="AV169" i="10986"/>
  <c r="AU169" i="10986"/>
  <c r="AS169" i="10986"/>
  <c r="AT169" i="10986" s="1"/>
  <c r="AM169" i="10986"/>
  <c r="AH169" i="10986"/>
  <c r="AG169" i="10986"/>
  <c r="AF169" i="10986"/>
  <c r="Z169" i="10986"/>
  <c r="Y169" i="10986"/>
  <c r="X169" i="10986"/>
  <c r="V169" i="10986"/>
  <c r="AA169" i="10986" s="1"/>
  <c r="T169" i="10986"/>
  <c r="BG168" i="10986"/>
  <c r="BE168" i="10986"/>
  <c r="BD168" i="10986"/>
  <c r="BC168" i="10986"/>
  <c r="BB168" i="10986"/>
  <c r="BA168" i="10986"/>
  <c r="AZ168" i="10986"/>
  <c r="BF168" i="10986" s="1"/>
  <c r="AY168" i="10986"/>
  <c r="AX168" i="10986"/>
  <c r="AW168" i="10986"/>
  <c r="AV168" i="10986"/>
  <c r="AU168" i="10986"/>
  <c r="AS168" i="10986"/>
  <c r="AT168" i="10986" s="1"/>
  <c r="AM168" i="10986"/>
  <c r="AG168" i="10986"/>
  <c r="AB168" i="10986"/>
  <c r="AA168" i="10986"/>
  <c r="W168" i="10986"/>
  <c r="V168" i="10986"/>
  <c r="U168" i="10986"/>
  <c r="T168" i="10986"/>
  <c r="Q168" i="10986" s="1"/>
  <c r="BG167" i="10986"/>
  <c r="BE167" i="10986"/>
  <c r="BD167" i="10986"/>
  <c r="BC167" i="10986"/>
  <c r="BB167" i="10986"/>
  <c r="BA167" i="10986"/>
  <c r="AZ167" i="10986"/>
  <c r="BF167" i="10986" s="1"/>
  <c r="AY167" i="10986"/>
  <c r="AX167" i="10986"/>
  <c r="AW167" i="10986"/>
  <c r="AV167" i="10986"/>
  <c r="AU167" i="10986"/>
  <c r="AS167" i="10986"/>
  <c r="AT167" i="10986" s="1"/>
  <c r="AM167" i="10986"/>
  <c r="AE167" i="10986"/>
  <c r="Z167" i="10986"/>
  <c r="X167" i="10986"/>
  <c r="W167" i="10986"/>
  <c r="V167" i="10986"/>
  <c r="AH167" i="10986" s="1"/>
  <c r="T167" i="10986"/>
  <c r="U167" i="10986" s="1"/>
  <c r="BG166" i="10986"/>
  <c r="BE166" i="10986"/>
  <c r="BD166" i="10986"/>
  <c r="BC166" i="10986"/>
  <c r="BB166" i="10986"/>
  <c r="BA166" i="10986"/>
  <c r="AZ166" i="10986"/>
  <c r="BF166" i="10986" s="1"/>
  <c r="AY166" i="10986"/>
  <c r="AX166" i="10986"/>
  <c r="AW166" i="10986"/>
  <c r="AV166" i="10986"/>
  <c r="AU166" i="10986"/>
  <c r="AS166" i="10986"/>
  <c r="AT166" i="10986" s="1"/>
  <c r="AM166" i="10986"/>
  <c r="AG166" i="10986"/>
  <c r="AE166" i="10986"/>
  <c r="AC166" i="10986"/>
  <c r="Z166" i="10986"/>
  <c r="Y166" i="10986"/>
  <c r="W166" i="10986"/>
  <c r="V166" i="10986"/>
  <c r="AB166" i="10986" s="1"/>
  <c r="T166" i="10986"/>
  <c r="Q166" i="10986" s="1"/>
  <c r="BG165" i="10986"/>
  <c r="BE165" i="10986"/>
  <c r="BD165" i="10986"/>
  <c r="BC165" i="10986"/>
  <c r="BB165" i="10986"/>
  <c r="BA165" i="10986"/>
  <c r="AZ165" i="10986"/>
  <c r="BF165" i="10986" s="1"/>
  <c r="AY165" i="10986"/>
  <c r="AX165" i="10986"/>
  <c r="AW165" i="10986"/>
  <c r="AV165" i="10986"/>
  <c r="AU165" i="10986"/>
  <c r="AS165" i="10986"/>
  <c r="AT165" i="10986" s="1"/>
  <c r="AM165" i="10986"/>
  <c r="AB165" i="10986"/>
  <c r="V165" i="10986"/>
  <c r="T165" i="10986"/>
  <c r="Q165" i="10986" s="1"/>
  <c r="BG164" i="10986"/>
  <c r="BE164" i="10986"/>
  <c r="BD164" i="10986"/>
  <c r="BC164" i="10986"/>
  <c r="BB164" i="10986"/>
  <c r="BA164" i="10986"/>
  <c r="AZ164" i="10986"/>
  <c r="BF164" i="10986" s="1"/>
  <c r="AY164" i="10986"/>
  <c r="AX164" i="10986"/>
  <c r="AW164" i="10986"/>
  <c r="AV164" i="10986"/>
  <c r="AU164" i="10986"/>
  <c r="AS164" i="10986"/>
  <c r="AT164" i="10986" s="1"/>
  <c r="AM164" i="10986"/>
  <c r="V164" i="10986"/>
  <c r="AE164" i="10986" s="1"/>
  <c r="U164" i="10986"/>
  <c r="T164" i="10986"/>
  <c r="Q164" i="10986" s="1"/>
  <c r="BG163" i="10986"/>
  <c r="BE163" i="10986"/>
  <c r="BD163" i="10986"/>
  <c r="BC163" i="10986"/>
  <c r="BB163" i="10986"/>
  <c r="BA163" i="10986"/>
  <c r="AZ163" i="10986"/>
  <c r="BF163" i="10986" s="1"/>
  <c r="AY163" i="10986"/>
  <c r="AX163" i="10986"/>
  <c r="AW163" i="10986"/>
  <c r="AV163" i="10986"/>
  <c r="AU163" i="10986"/>
  <c r="AS163" i="10986"/>
  <c r="AT163" i="10986" s="1"/>
  <c r="AM163" i="10986"/>
  <c r="V163" i="10986"/>
  <c r="T163" i="10986"/>
  <c r="U163" i="10986" s="1"/>
  <c r="BG162" i="10986"/>
  <c r="BE162" i="10986"/>
  <c r="BD162" i="10986"/>
  <c r="BC162" i="10986"/>
  <c r="BB162" i="10986"/>
  <c r="BA162" i="10986"/>
  <c r="AZ162" i="10986"/>
  <c r="BF162" i="10986" s="1"/>
  <c r="AY162" i="10986"/>
  <c r="AX162" i="10986"/>
  <c r="AW162" i="10986"/>
  <c r="AV162" i="10986"/>
  <c r="AU162" i="10986"/>
  <c r="AS162" i="10986"/>
  <c r="AT162" i="10986" s="1"/>
  <c r="AM162" i="10986"/>
  <c r="W162" i="10986"/>
  <c r="V162" i="10986"/>
  <c r="T162" i="10986"/>
  <c r="Q162" i="10986" s="1"/>
  <c r="BG161" i="10986"/>
  <c r="BF161" i="10986"/>
  <c r="BE161" i="10986"/>
  <c r="BD161" i="10986"/>
  <c r="BC161" i="10986"/>
  <c r="BB161" i="10986"/>
  <c r="BA161" i="10986"/>
  <c r="AZ161" i="10986"/>
  <c r="AY161" i="10986"/>
  <c r="AX161" i="10986"/>
  <c r="AW161" i="10986"/>
  <c r="AV161" i="10986"/>
  <c r="AU161" i="10986"/>
  <c r="AS161" i="10986"/>
  <c r="AT161" i="10986" s="1"/>
  <c r="AM161" i="10986"/>
  <c r="AG161" i="10986"/>
  <c r="AF161" i="10986"/>
  <c r="Y161" i="10986"/>
  <c r="X161" i="10986"/>
  <c r="V161" i="10986"/>
  <c r="AA161" i="10986" s="1"/>
  <c r="T161" i="10986"/>
  <c r="BG160" i="10986"/>
  <c r="BE160" i="10986"/>
  <c r="BD160" i="10986"/>
  <c r="BC160" i="10986"/>
  <c r="BB160" i="10986"/>
  <c r="BA160" i="10986"/>
  <c r="AZ160" i="10986"/>
  <c r="BF160" i="10986" s="1"/>
  <c r="AY160" i="10986"/>
  <c r="AX160" i="10986"/>
  <c r="AW160" i="10986"/>
  <c r="AV160" i="10986"/>
  <c r="AU160" i="10986"/>
  <c r="AS160" i="10986"/>
  <c r="AT160" i="10986" s="1"/>
  <c r="AM160" i="10986"/>
  <c r="AG160" i="10986"/>
  <c r="AE160" i="10986"/>
  <c r="AC160" i="10986"/>
  <c r="AB160" i="10986"/>
  <c r="Y160" i="10986"/>
  <c r="X160" i="10986"/>
  <c r="W160" i="10986"/>
  <c r="V160" i="10986"/>
  <c r="AD160" i="10986" s="1"/>
  <c r="T160" i="10986"/>
  <c r="Q160" i="10986" s="1"/>
  <c r="BG159" i="10986"/>
  <c r="BE159" i="10986"/>
  <c r="BD159" i="10986"/>
  <c r="BC159" i="10986"/>
  <c r="BB159" i="10986"/>
  <c r="BA159" i="10986"/>
  <c r="AZ159" i="10986"/>
  <c r="BF159" i="10986" s="1"/>
  <c r="AY159" i="10986"/>
  <c r="AX159" i="10986"/>
  <c r="AW159" i="10986"/>
  <c r="AV159" i="10986"/>
  <c r="AU159" i="10986"/>
  <c r="AT159" i="10986"/>
  <c r="AS159" i="10986"/>
  <c r="AM159" i="10986"/>
  <c r="AH159" i="10986"/>
  <c r="AD159" i="10986"/>
  <c r="Z159" i="10986"/>
  <c r="V159" i="10986"/>
  <c r="T159" i="10986"/>
  <c r="U159" i="10986" s="1"/>
  <c r="BG158" i="10986"/>
  <c r="BE158" i="10986"/>
  <c r="BD158" i="10986"/>
  <c r="BC158" i="10986"/>
  <c r="BB158" i="10986"/>
  <c r="BA158" i="10986"/>
  <c r="AZ158" i="10986"/>
  <c r="BF158" i="10986" s="1"/>
  <c r="AY158" i="10986"/>
  <c r="AX158" i="10986"/>
  <c r="AW158" i="10986"/>
  <c r="AV158" i="10986"/>
  <c r="AU158" i="10986"/>
  <c r="AS158" i="10986"/>
  <c r="AT158" i="10986" s="1"/>
  <c r="AM158" i="10986"/>
  <c r="AG158" i="10986"/>
  <c r="AA158" i="10986"/>
  <c r="Z158" i="10986"/>
  <c r="V158" i="10986"/>
  <c r="U158" i="10986"/>
  <c r="T158" i="10986"/>
  <c r="Q158" i="10986" s="1"/>
  <c r="BG157" i="10986"/>
  <c r="BE157" i="10986"/>
  <c r="BD157" i="10986"/>
  <c r="BC157" i="10986"/>
  <c r="BB157" i="10986"/>
  <c r="BA157" i="10986"/>
  <c r="AZ157" i="10986"/>
  <c r="BF157" i="10986" s="1"/>
  <c r="AY157" i="10986"/>
  <c r="AX157" i="10986"/>
  <c r="AW157" i="10986"/>
  <c r="AV157" i="10986"/>
  <c r="AU157" i="10986"/>
  <c r="AT157" i="10986"/>
  <c r="AS157" i="10986"/>
  <c r="AM157" i="10986"/>
  <c r="V157" i="10986"/>
  <c r="X157" i="10986" s="1"/>
  <c r="U157" i="10986"/>
  <c r="T157" i="10986"/>
  <c r="Q157" i="10986" s="1"/>
  <c r="BG156" i="10986"/>
  <c r="BE156" i="10986"/>
  <c r="BD156" i="10986"/>
  <c r="BC156" i="10986"/>
  <c r="BB156" i="10986"/>
  <c r="BA156" i="10986"/>
  <c r="AZ156" i="10986"/>
  <c r="BF156" i="10986" s="1"/>
  <c r="AY156" i="10986"/>
  <c r="AX156" i="10986"/>
  <c r="AW156" i="10986"/>
  <c r="AV156" i="10986"/>
  <c r="AU156" i="10986"/>
  <c r="AS156" i="10986"/>
  <c r="AT156" i="10986" s="1"/>
  <c r="AM156" i="10986"/>
  <c r="AH156" i="10986"/>
  <c r="AC156" i="10986"/>
  <c r="Z156" i="10986"/>
  <c r="Y156" i="10986"/>
  <c r="V156" i="10986"/>
  <c r="U156" i="10986"/>
  <c r="T156" i="10986"/>
  <c r="Q156" i="10986" s="1"/>
  <c r="BG155" i="10986"/>
  <c r="BE155" i="10986"/>
  <c r="BD155" i="10986"/>
  <c r="BC155" i="10986"/>
  <c r="BB155" i="10986"/>
  <c r="BA155" i="10986"/>
  <c r="AZ155" i="10986"/>
  <c r="BF155" i="10986" s="1"/>
  <c r="AY155" i="10986"/>
  <c r="AX155" i="10986"/>
  <c r="AW155" i="10986"/>
  <c r="AV155" i="10986"/>
  <c r="AU155" i="10986"/>
  <c r="AT155" i="10986"/>
  <c r="AS155" i="10986"/>
  <c r="AM155" i="10986"/>
  <c r="AD155" i="10986"/>
  <c r="AB155" i="10986"/>
  <c r="V155" i="10986"/>
  <c r="T155" i="10986"/>
  <c r="U155" i="10986" s="1"/>
  <c r="BG154" i="10986"/>
  <c r="BE154" i="10986"/>
  <c r="BD154" i="10986"/>
  <c r="BC154" i="10986"/>
  <c r="BB154" i="10986"/>
  <c r="BA154" i="10986"/>
  <c r="AZ154" i="10986"/>
  <c r="BF154" i="10986" s="1"/>
  <c r="AY154" i="10986"/>
  <c r="AX154" i="10986"/>
  <c r="AW154" i="10986"/>
  <c r="AV154" i="10986"/>
  <c r="AU154" i="10986"/>
  <c r="AS154" i="10986"/>
  <c r="AT154" i="10986" s="1"/>
  <c r="AM154" i="10986"/>
  <c r="AG154" i="10986"/>
  <c r="AE154" i="10986"/>
  <c r="Y154" i="10986"/>
  <c r="W154" i="10986"/>
  <c r="V154" i="10986"/>
  <c r="AD154" i="10986" s="1"/>
  <c r="T154" i="10986"/>
  <c r="U154" i="10986" s="1"/>
  <c r="Q154" i="10986"/>
  <c r="BG153" i="10986"/>
  <c r="BE153" i="10986"/>
  <c r="BD153" i="10986"/>
  <c r="BC153" i="10986"/>
  <c r="BB153" i="10986"/>
  <c r="BA153" i="10986"/>
  <c r="AZ153" i="10986"/>
  <c r="BF153" i="10986" s="1"/>
  <c r="AY153" i="10986"/>
  <c r="AX153" i="10986"/>
  <c r="AW153" i="10986"/>
  <c r="AV153" i="10986"/>
  <c r="AU153" i="10986"/>
  <c r="AT153" i="10986"/>
  <c r="AS153" i="10986"/>
  <c r="AM153" i="10986"/>
  <c r="AH153" i="10986"/>
  <c r="AB153" i="10986"/>
  <c r="V153" i="10986"/>
  <c r="T153" i="10986"/>
  <c r="BG152" i="10986"/>
  <c r="BE152" i="10986"/>
  <c r="BD152" i="10986"/>
  <c r="BC152" i="10986"/>
  <c r="BB152" i="10986"/>
  <c r="BA152" i="10986"/>
  <c r="AZ152" i="10986"/>
  <c r="BF152" i="10986" s="1"/>
  <c r="AY152" i="10986"/>
  <c r="AX152" i="10986"/>
  <c r="AW152" i="10986"/>
  <c r="AV152" i="10986"/>
  <c r="AU152" i="10986"/>
  <c r="AS152" i="10986"/>
  <c r="AT152" i="10986" s="1"/>
  <c r="AM152" i="10986"/>
  <c r="AG152" i="10986"/>
  <c r="AC152" i="10986"/>
  <c r="AB152" i="10986"/>
  <c r="X152" i="10986"/>
  <c r="W152" i="10986"/>
  <c r="V152" i="10986"/>
  <c r="AD152" i="10986" s="1"/>
  <c r="T152" i="10986"/>
  <c r="U152" i="10986" s="1"/>
  <c r="BG151" i="10986"/>
  <c r="BE151" i="10986"/>
  <c r="BD151" i="10986"/>
  <c r="BC151" i="10986"/>
  <c r="BB151" i="10986"/>
  <c r="BA151" i="10986"/>
  <c r="AZ151" i="10986"/>
  <c r="BF151" i="10986" s="1"/>
  <c r="AY151" i="10986"/>
  <c r="AX151" i="10986"/>
  <c r="AW151" i="10986"/>
  <c r="AV151" i="10986"/>
  <c r="AU151" i="10986"/>
  <c r="AS151" i="10986"/>
  <c r="AT151" i="10986" s="1"/>
  <c r="AM151" i="10986"/>
  <c r="AF151" i="10986"/>
  <c r="AE151" i="10986"/>
  <c r="W151" i="10986"/>
  <c r="V151" i="10986"/>
  <c r="AH151" i="10986" s="1"/>
  <c r="T151" i="10986"/>
  <c r="U151" i="10986" s="1"/>
  <c r="BG150" i="10986"/>
  <c r="BE150" i="10986"/>
  <c r="BD150" i="10986"/>
  <c r="BC150" i="10986"/>
  <c r="BB150" i="10986"/>
  <c r="BA150" i="10986"/>
  <c r="AZ150" i="10986"/>
  <c r="BF150" i="10986" s="1"/>
  <c r="AY150" i="10986"/>
  <c r="AX150" i="10986"/>
  <c r="AW150" i="10986"/>
  <c r="AV150" i="10986"/>
  <c r="AU150" i="10986"/>
  <c r="AS150" i="10986"/>
  <c r="AT150" i="10986" s="1"/>
  <c r="AM150" i="10986"/>
  <c r="AG150" i="10986"/>
  <c r="AE150" i="10986"/>
  <c r="AC150" i="10986"/>
  <c r="Z150" i="10986"/>
  <c r="Y150" i="10986"/>
  <c r="W150" i="10986"/>
  <c r="V150" i="10986"/>
  <c r="AB150" i="10986" s="1"/>
  <c r="T150" i="10986"/>
  <c r="U150" i="10986" s="1"/>
  <c r="BG149" i="10986"/>
  <c r="BE149" i="10986"/>
  <c r="BD149" i="10986"/>
  <c r="BC149" i="10986"/>
  <c r="BB149" i="10986"/>
  <c r="BA149" i="10986"/>
  <c r="AZ149" i="10986"/>
  <c r="BF149" i="10986" s="1"/>
  <c r="AY149" i="10986"/>
  <c r="AX149" i="10986"/>
  <c r="AW149" i="10986"/>
  <c r="AV149" i="10986"/>
  <c r="AU149" i="10986"/>
  <c r="AS149" i="10986"/>
  <c r="AT149" i="10986" s="1"/>
  <c r="AM149" i="10986"/>
  <c r="AD149" i="10986"/>
  <c r="V149" i="10986"/>
  <c r="T149" i="10986"/>
  <c r="Q149" i="10986" s="1"/>
  <c r="BG148" i="10986"/>
  <c r="BE148" i="10986"/>
  <c r="BD148" i="10986"/>
  <c r="BC148" i="10986"/>
  <c r="BB148" i="10986"/>
  <c r="BA148" i="10986"/>
  <c r="AZ148" i="10986"/>
  <c r="BF148" i="10986" s="1"/>
  <c r="AY148" i="10986"/>
  <c r="AX148" i="10986"/>
  <c r="AW148" i="10986"/>
  <c r="AV148" i="10986"/>
  <c r="AU148" i="10986"/>
  <c r="AS148" i="10986"/>
  <c r="AT148" i="10986" s="1"/>
  <c r="AM148" i="10986"/>
  <c r="AH148" i="10986"/>
  <c r="AG148" i="10986"/>
  <c r="AF148" i="10986"/>
  <c r="AC148" i="10986"/>
  <c r="AB148" i="10986"/>
  <c r="AA148" i="10986"/>
  <c r="Y148" i="10986"/>
  <c r="X148" i="10986"/>
  <c r="W148" i="10986"/>
  <c r="V148" i="10986"/>
  <c r="AD148" i="10986" s="1"/>
  <c r="T148" i="10986"/>
  <c r="U148" i="10986" s="1"/>
  <c r="Q148" i="10986"/>
  <c r="BG147" i="10986"/>
  <c r="BE147" i="10986"/>
  <c r="BD147" i="10986"/>
  <c r="BC147" i="10986"/>
  <c r="BB147" i="10986"/>
  <c r="BA147" i="10986"/>
  <c r="AZ147" i="10986"/>
  <c r="BF147" i="10986" s="1"/>
  <c r="AY147" i="10986"/>
  <c r="AX147" i="10986"/>
  <c r="AW147" i="10986"/>
  <c r="AV147" i="10986"/>
  <c r="AU147" i="10986"/>
  <c r="AS147" i="10986"/>
  <c r="AT147" i="10986" s="1"/>
  <c r="AM147" i="10986"/>
  <c r="AH147" i="10986"/>
  <c r="AD147" i="10986"/>
  <c r="V147" i="10986"/>
  <c r="T147" i="10986"/>
  <c r="U147" i="10986" s="1"/>
  <c r="Q147" i="10986"/>
  <c r="BG146" i="10986"/>
  <c r="BE146" i="10986"/>
  <c r="BD146" i="10986"/>
  <c r="BC146" i="10986"/>
  <c r="BB146" i="10986"/>
  <c r="BA146" i="10986"/>
  <c r="AZ146" i="10986"/>
  <c r="BF146" i="10986" s="1"/>
  <c r="AY146" i="10986"/>
  <c r="AX146" i="10986"/>
  <c r="AW146" i="10986"/>
  <c r="AV146" i="10986"/>
  <c r="AU146" i="10986"/>
  <c r="AS146" i="10986"/>
  <c r="AT146" i="10986" s="1"/>
  <c r="AM146" i="10986"/>
  <c r="V146" i="10986"/>
  <c r="U146" i="10986"/>
  <c r="T146" i="10986"/>
  <c r="Q146" i="10986" s="1"/>
  <c r="BG145" i="10986"/>
  <c r="BE145" i="10986"/>
  <c r="BD145" i="10986"/>
  <c r="BC145" i="10986"/>
  <c r="BB145" i="10986"/>
  <c r="BA145" i="10986"/>
  <c r="AZ145" i="10986"/>
  <c r="BF145" i="10986" s="1"/>
  <c r="AY145" i="10986"/>
  <c r="AX145" i="10986"/>
  <c r="AW145" i="10986"/>
  <c r="AV145" i="10986"/>
  <c r="AU145" i="10986"/>
  <c r="AS145" i="10986"/>
  <c r="AT145" i="10986" s="1"/>
  <c r="AM145" i="10986"/>
  <c r="AF145" i="10986"/>
  <c r="V145" i="10986"/>
  <c r="AD145" i="10986" s="1"/>
  <c r="U145" i="10986"/>
  <c r="T145" i="10986"/>
  <c r="Q145" i="10986" s="1"/>
  <c r="BG144" i="10986"/>
  <c r="BE144" i="10986"/>
  <c r="BD144" i="10986"/>
  <c r="BC144" i="10986"/>
  <c r="BB144" i="10986"/>
  <c r="BA144" i="10986"/>
  <c r="AZ144" i="10986"/>
  <c r="BF144" i="10986" s="1"/>
  <c r="AY144" i="10986"/>
  <c r="AX144" i="10986"/>
  <c r="AW144" i="10986"/>
  <c r="AV144" i="10986"/>
  <c r="AU144" i="10986"/>
  <c r="AS144" i="10986"/>
  <c r="AT144" i="10986" s="1"/>
  <c r="AM144" i="10986"/>
  <c r="AG144" i="10986"/>
  <c r="AE144" i="10986"/>
  <c r="AC144" i="10986"/>
  <c r="AB144" i="10986"/>
  <c r="Y144" i="10986"/>
  <c r="X144" i="10986"/>
  <c r="W144" i="10986"/>
  <c r="V144" i="10986"/>
  <c r="AD144" i="10986" s="1"/>
  <c r="T144" i="10986"/>
  <c r="U144" i="10986" s="1"/>
  <c r="Q144" i="10986"/>
  <c r="BG143" i="10986"/>
  <c r="BE143" i="10986"/>
  <c r="BD143" i="10986"/>
  <c r="BC143" i="10986"/>
  <c r="BB143" i="10986"/>
  <c r="BA143" i="10986"/>
  <c r="AZ143" i="10986"/>
  <c r="BF143" i="10986" s="1"/>
  <c r="AY143" i="10986"/>
  <c r="AX143" i="10986"/>
  <c r="AW143" i="10986"/>
  <c r="AV143" i="10986"/>
  <c r="AU143" i="10986"/>
  <c r="AS143" i="10986"/>
  <c r="AT143" i="10986" s="1"/>
  <c r="AM143" i="10986"/>
  <c r="AH143" i="10986"/>
  <c r="AE143" i="10986"/>
  <c r="AA143" i="10986"/>
  <c r="Z143" i="10986"/>
  <c r="X143" i="10986"/>
  <c r="V143" i="10986"/>
  <c r="T143" i="10986"/>
  <c r="U143" i="10986" s="1"/>
  <c r="BG142" i="10986"/>
  <c r="BE142" i="10986"/>
  <c r="BD142" i="10986"/>
  <c r="BC142" i="10986"/>
  <c r="BB142" i="10986"/>
  <c r="BA142" i="10986"/>
  <c r="AZ142" i="10986"/>
  <c r="BF142" i="10986" s="1"/>
  <c r="AY142" i="10986"/>
  <c r="AX142" i="10986"/>
  <c r="AW142" i="10986"/>
  <c r="AV142" i="10986"/>
  <c r="AU142" i="10986"/>
  <c r="AS142" i="10986"/>
  <c r="AT142" i="10986" s="1"/>
  <c r="AM142" i="10986"/>
  <c r="V142" i="10986"/>
  <c r="AE142" i="10986" s="1"/>
  <c r="T142" i="10986"/>
  <c r="BG141" i="10986"/>
  <c r="BE141" i="10986"/>
  <c r="BD141" i="10986"/>
  <c r="BC141" i="10986"/>
  <c r="BB141" i="10986"/>
  <c r="BA141" i="10986"/>
  <c r="AZ141" i="10986"/>
  <c r="BF141" i="10986" s="1"/>
  <c r="AY141" i="10986"/>
  <c r="AX141" i="10986"/>
  <c r="AW141" i="10986"/>
  <c r="AV141" i="10986"/>
  <c r="AU141" i="10986"/>
  <c r="AS141" i="10986"/>
  <c r="AT141" i="10986" s="1"/>
  <c r="AM141" i="10986"/>
  <c r="V141" i="10986"/>
  <c r="AF141" i="10986" s="1"/>
  <c r="T141" i="10986"/>
  <c r="BG140" i="10986"/>
  <c r="BE140" i="10986"/>
  <c r="BD140" i="10986"/>
  <c r="BC140" i="10986"/>
  <c r="BB140" i="10986"/>
  <c r="BA140" i="10986"/>
  <c r="AZ140" i="10986"/>
  <c r="BF140" i="10986" s="1"/>
  <c r="AY140" i="10986"/>
  <c r="AX140" i="10986"/>
  <c r="AW140" i="10986"/>
  <c r="AV140" i="10986"/>
  <c r="AU140" i="10986"/>
  <c r="AT140" i="10986"/>
  <c r="AS140" i="10986"/>
  <c r="AM140" i="10986"/>
  <c r="AG140" i="10986"/>
  <c r="V140" i="10986"/>
  <c r="W140" i="10986" s="1"/>
  <c r="T140" i="10986"/>
  <c r="BG139" i="10986"/>
  <c r="BE139" i="10986"/>
  <c r="BD139" i="10986"/>
  <c r="BC139" i="10986"/>
  <c r="BB139" i="10986"/>
  <c r="BA139" i="10986"/>
  <c r="AZ139" i="10986"/>
  <c r="BF139" i="10986" s="1"/>
  <c r="AY139" i="10986"/>
  <c r="AX139" i="10986"/>
  <c r="AW139" i="10986"/>
  <c r="AV139" i="10986"/>
  <c r="AU139" i="10986"/>
  <c r="AS139" i="10986"/>
  <c r="AT139" i="10986" s="1"/>
  <c r="AM139" i="10986"/>
  <c r="V139" i="10986"/>
  <c r="T139" i="10986"/>
  <c r="U139" i="10986" s="1"/>
  <c r="BG138" i="10986"/>
  <c r="BE138" i="10986"/>
  <c r="BD138" i="10986"/>
  <c r="BC138" i="10986"/>
  <c r="BB138" i="10986"/>
  <c r="BA138" i="10986"/>
  <c r="AZ138" i="10986"/>
  <c r="BF138" i="10986" s="1"/>
  <c r="AY138" i="10986"/>
  <c r="AX138" i="10986"/>
  <c r="AW138" i="10986"/>
  <c r="AV138" i="10986"/>
  <c r="AU138" i="10986"/>
  <c r="AS138" i="10986"/>
  <c r="AT138" i="10986" s="1"/>
  <c r="AM138" i="10986"/>
  <c r="AH138" i="10986"/>
  <c r="AA138" i="10986"/>
  <c r="Z138" i="10986"/>
  <c r="W138" i="10986"/>
  <c r="V138" i="10986"/>
  <c r="T138" i="10986"/>
  <c r="Q138" i="10986" s="1"/>
  <c r="BG137" i="10986"/>
  <c r="BF137" i="10986"/>
  <c r="BE137" i="10986"/>
  <c r="BD137" i="10986"/>
  <c r="BC137" i="10986"/>
  <c r="BB137" i="10986"/>
  <c r="BA137" i="10986"/>
  <c r="AZ137" i="10986"/>
  <c r="AY137" i="10986"/>
  <c r="AX137" i="10986"/>
  <c r="AW137" i="10986"/>
  <c r="AV137" i="10986"/>
  <c r="AU137" i="10986"/>
  <c r="AS137" i="10986"/>
  <c r="AT137" i="10986" s="1"/>
  <c r="AM137" i="10986"/>
  <c r="Y137" i="10986"/>
  <c r="V137" i="10986"/>
  <c r="T137" i="10986"/>
  <c r="Q137" i="10986" s="1"/>
  <c r="BG136" i="10986"/>
  <c r="BE136" i="10986"/>
  <c r="BD136" i="10986"/>
  <c r="BC136" i="10986"/>
  <c r="BB136" i="10986"/>
  <c r="BA136" i="10986"/>
  <c r="AZ136" i="10986"/>
  <c r="BF136" i="10986" s="1"/>
  <c r="AY136" i="10986"/>
  <c r="AX136" i="10986"/>
  <c r="AW136" i="10986"/>
  <c r="AV136" i="10986"/>
  <c r="AU136" i="10986"/>
  <c r="AS136" i="10986"/>
  <c r="AT136" i="10986" s="1"/>
  <c r="AM136" i="10986"/>
  <c r="AA136" i="10986"/>
  <c r="Y136" i="10986"/>
  <c r="X136" i="10986"/>
  <c r="V136" i="10986"/>
  <c r="AG136" i="10986" s="1"/>
  <c r="T136" i="10986"/>
  <c r="U136" i="10986" s="1"/>
  <c r="BG135" i="10986"/>
  <c r="BE135" i="10986"/>
  <c r="BD135" i="10986"/>
  <c r="BC135" i="10986"/>
  <c r="BB135" i="10986"/>
  <c r="BA135" i="10986"/>
  <c r="AZ135" i="10986"/>
  <c r="BF135" i="10986" s="1"/>
  <c r="AY135" i="10986"/>
  <c r="AX135" i="10986"/>
  <c r="AW135" i="10986"/>
  <c r="AV135" i="10986"/>
  <c r="AU135" i="10986"/>
  <c r="AS135" i="10986"/>
  <c r="AT135" i="10986" s="1"/>
  <c r="AM135" i="10986"/>
  <c r="V135" i="10986"/>
  <c r="T135" i="10986"/>
  <c r="U135" i="10986" s="1"/>
  <c r="BG134" i="10986"/>
  <c r="BE134" i="10986"/>
  <c r="BD134" i="10986"/>
  <c r="BC134" i="10986"/>
  <c r="BB134" i="10986"/>
  <c r="BA134" i="10986"/>
  <c r="AZ134" i="10986"/>
  <c r="BF134" i="10986" s="1"/>
  <c r="AY134" i="10986"/>
  <c r="AX134" i="10986"/>
  <c r="AW134" i="10986"/>
  <c r="AV134" i="10986"/>
  <c r="AU134" i="10986"/>
  <c r="AS134" i="10986"/>
  <c r="AT134" i="10986" s="1"/>
  <c r="AM134" i="10986"/>
  <c r="V134" i="10986"/>
  <c r="AB134" i="10986" s="1"/>
  <c r="T134" i="10986"/>
  <c r="Q134" i="10986" s="1"/>
  <c r="BG133" i="10986"/>
  <c r="BE133" i="10986"/>
  <c r="BD133" i="10986"/>
  <c r="BC133" i="10986"/>
  <c r="BB133" i="10986"/>
  <c r="BA133" i="10986"/>
  <c r="AZ133" i="10986"/>
  <c r="BF133" i="10986" s="1"/>
  <c r="AY133" i="10986"/>
  <c r="AX133" i="10986"/>
  <c r="AW133" i="10986"/>
  <c r="AV133" i="10986"/>
  <c r="AU133" i="10986"/>
  <c r="AS133" i="10986"/>
  <c r="AT133" i="10986" s="1"/>
  <c r="AM133" i="10986"/>
  <c r="AH133" i="10986"/>
  <c r="AG133" i="10986"/>
  <c r="Z133" i="10986"/>
  <c r="Y133" i="10986"/>
  <c r="X133" i="10986"/>
  <c r="V133" i="10986"/>
  <c r="T133" i="10986"/>
  <c r="U133" i="10986" s="1"/>
  <c r="BG132" i="10986"/>
  <c r="BE132" i="10986"/>
  <c r="BD132" i="10986"/>
  <c r="BC132" i="10986"/>
  <c r="BB132" i="10986"/>
  <c r="BA132" i="10986"/>
  <c r="AZ132" i="10986"/>
  <c r="BF132" i="10986" s="1"/>
  <c r="AY132" i="10986"/>
  <c r="AX132" i="10986"/>
  <c r="AW132" i="10986"/>
  <c r="AV132" i="10986"/>
  <c r="AU132" i="10986"/>
  <c r="AS132" i="10986"/>
  <c r="AT132" i="10986" s="1"/>
  <c r="AM132" i="10986"/>
  <c r="AC132" i="10986"/>
  <c r="AB132" i="10986"/>
  <c r="AA132" i="10986"/>
  <c r="V132" i="10986"/>
  <c r="T132" i="10986"/>
  <c r="U132" i="10986" s="1"/>
  <c r="BG131" i="10986"/>
  <c r="BE131" i="10986"/>
  <c r="BD131" i="10986"/>
  <c r="BC131" i="10986"/>
  <c r="BB131" i="10986"/>
  <c r="BA131" i="10986"/>
  <c r="AZ131" i="10986"/>
  <c r="BF131" i="10986" s="1"/>
  <c r="AY131" i="10986"/>
  <c r="AX131" i="10986"/>
  <c r="AW131" i="10986"/>
  <c r="AV131" i="10986"/>
  <c r="AU131" i="10986"/>
  <c r="AS131" i="10986"/>
  <c r="AT131" i="10986" s="1"/>
  <c r="AM131" i="10986"/>
  <c r="W131" i="10986"/>
  <c r="V131" i="10986"/>
  <c r="T131" i="10986"/>
  <c r="BG130" i="10986"/>
  <c r="BF130" i="10986"/>
  <c r="BE130" i="10986"/>
  <c r="BD130" i="10986"/>
  <c r="BC130" i="10986"/>
  <c r="BB130" i="10986"/>
  <c r="BA130" i="10986"/>
  <c r="AZ130" i="10986"/>
  <c r="AY130" i="10986"/>
  <c r="AX130" i="10986"/>
  <c r="AW130" i="10986"/>
  <c r="AV130" i="10986"/>
  <c r="AU130" i="10986"/>
  <c r="AS130" i="10986"/>
  <c r="AT130" i="10986" s="1"/>
  <c r="AM130" i="10986"/>
  <c r="V130" i="10986"/>
  <c r="U130" i="10986"/>
  <c r="T130" i="10986"/>
  <c r="Q130" i="10986" s="1"/>
  <c r="BG129" i="10986"/>
  <c r="BE129" i="10986"/>
  <c r="BD129" i="10986"/>
  <c r="BC129" i="10986"/>
  <c r="BB129" i="10986"/>
  <c r="BA129" i="10986"/>
  <c r="AZ129" i="10986"/>
  <c r="BF129" i="10986" s="1"/>
  <c r="AY129" i="10986"/>
  <c r="AX129" i="10986"/>
  <c r="AW129" i="10986"/>
  <c r="AV129" i="10986"/>
  <c r="AU129" i="10986"/>
  <c r="AS129" i="10986"/>
  <c r="AT129" i="10986" s="1"/>
  <c r="AM129" i="10986"/>
  <c r="AF129" i="10986"/>
  <c r="V129" i="10986"/>
  <c r="AC129" i="10986" s="1"/>
  <c r="U129" i="10986"/>
  <c r="T129" i="10986"/>
  <c r="Q129" i="10986" s="1"/>
  <c r="BG128" i="10986"/>
  <c r="BE128" i="10986"/>
  <c r="BD128" i="10986"/>
  <c r="BC128" i="10986"/>
  <c r="BB128" i="10986"/>
  <c r="BA128" i="10986"/>
  <c r="AZ128" i="10986"/>
  <c r="BF128" i="10986" s="1"/>
  <c r="AY128" i="10986"/>
  <c r="AX128" i="10986"/>
  <c r="AW128" i="10986"/>
  <c r="AV128" i="10986"/>
  <c r="AU128" i="10986"/>
  <c r="AS128" i="10986"/>
  <c r="AT128" i="10986" s="1"/>
  <c r="AM128" i="10986"/>
  <c r="AH128" i="10986"/>
  <c r="AE128" i="10986"/>
  <c r="Z128" i="10986"/>
  <c r="X128" i="10986"/>
  <c r="W128" i="10986"/>
  <c r="V128" i="10986"/>
  <c r="T128" i="10986"/>
  <c r="U128" i="10986" s="1"/>
  <c r="Q128" i="10986"/>
  <c r="BG127" i="10986"/>
  <c r="BE127" i="10986"/>
  <c r="BD127" i="10986"/>
  <c r="BC127" i="10986"/>
  <c r="BB127" i="10986"/>
  <c r="BA127" i="10986"/>
  <c r="AZ127" i="10986"/>
  <c r="BF127" i="10986" s="1"/>
  <c r="AY127" i="10986"/>
  <c r="AX127" i="10986"/>
  <c r="AW127" i="10986"/>
  <c r="AV127" i="10986"/>
  <c r="AU127" i="10986"/>
  <c r="AT127" i="10986"/>
  <c r="AS127" i="10986"/>
  <c r="AM127" i="10986"/>
  <c r="AH127" i="10986"/>
  <c r="AA127" i="10986"/>
  <c r="Z127" i="10986"/>
  <c r="V127" i="10986"/>
  <c r="AG127" i="10986" s="1"/>
  <c r="T127" i="10986"/>
  <c r="U127" i="10986" s="1"/>
  <c r="BG126" i="10986"/>
  <c r="BE126" i="10986"/>
  <c r="BD126" i="10986"/>
  <c r="BC126" i="10986"/>
  <c r="BB126" i="10986"/>
  <c r="BA126" i="10986"/>
  <c r="AZ126" i="10986"/>
  <c r="BF126" i="10986" s="1"/>
  <c r="AY126" i="10986"/>
  <c r="AX126" i="10986"/>
  <c r="AW126" i="10986"/>
  <c r="AV126" i="10986"/>
  <c r="AU126" i="10986"/>
  <c r="AS126" i="10986"/>
  <c r="AT126" i="10986" s="1"/>
  <c r="AM126" i="10986"/>
  <c r="V126" i="10986"/>
  <c r="AB126" i="10986" s="1"/>
  <c r="T126" i="10986"/>
  <c r="BG125" i="10986"/>
  <c r="BE125" i="10986"/>
  <c r="BD125" i="10986"/>
  <c r="BC125" i="10986"/>
  <c r="BB125" i="10986"/>
  <c r="BA125" i="10986"/>
  <c r="AZ125" i="10986"/>
  <c r="BF125" i="10986" s="1"/>
  <c r="AY125" i="10986"/>
  <c r="AX125" i="10986"/>
  <c r="AW125" i="10986"/>
  <c r="AV125" i="10986"/>
  <c r="AU125" i="10986"/>
  <c r="AS125" i="10986"/>
  <c r="AT125" i="10986" s="1"/>
  <c r="AM125" i="10986"/>
  <c r="AE125" i="10986"/>
  <c r="Y125" i="10986"/>
  <c r="V125" i="10986"/>
  <c r="T125" i="10986"/>
  <c r="U125" i="10986" s="1"/>
  <c r="BG124" i="10986"/>
  <c r="AU124" i="10986"/>
  <c r="AS124" i="10986"/>
  <c r="AM124" i="10986"/>
  <c r="BD124" i="10986" s="1"/>
  <c r="AC124" i="10986"/>
  <c r="AB124" i="10986"/>
  <c r="AA124" i="10986"/>
  <c r="V124" i="10986"/>
  <c r="AH124" i="10986" s="1"/>
  <c r="T124" i="10986"/>
  <c r="U124" i="10986" s="1"/>
  <c r="BG123" i="10986"/>
  <c r="BD123" i="10986"/>
  <c r="BB123" i="10986"/>
  <c r="AV123" i="10986"/>
  <c r="AU123" i="10986"/>
  <c r="AS123" i="10986"/>
  <c r="AM123" i="10986"/>
  <c r="V123" i="10986"/>
  <c r="T123" i="10986"/>
  <c r="U123" i="10986" s="1"/>
  <c r="BG122" i="10986"/>
  <c r="BD122" i="10986"/>
  <c r="AV122" i="10986"/>
  <c r="AU122" i="10986"/>
  <c r="AS122" i="10986"/>
  <c r="AM122" i="10986"/>
  <c r="BB122" i="10986" s="1"/>
  <c r="AH122" i="10986"/>
  <c r="AG122" i="10986"/>
  <c r="AB122" i="10986"/>
  <c r="Z122" i="10986"/>
  <c r="Y122" i="10986"/>
  <c r="X122" i="10986"/>
  <c r="V122" i="10986"/>
  <c r="AD122" i="10986" s="1"/>
  <c r="T122" i="10986"/>
  <c r="U122" i="10986" s="1"/>
  <c r="BG121" i="10986"/>
  <c r="BD121" i="10986"/>
  <c r="BB121" i="10986"/>
  <c r="AV121" i="10986"/>
  <c r="AU121" i="10986"/>
  <c r="AS121" i="10986"/>
  <c r="AM121" i="10986"/>
  <c r="V121" i="10986"/>
  <c r="AF121" i="10986" s="1"/>
  <c r="T121" i="10986"/>
  <c r="U121" i="10986" s="1"/>
  <c r="BG120" i="10986"/>
  <c r="BD120" i="10986"/>
  <c r="BB120" i="10986"/>
  <c r="AU120" i="10986"/>
  <c r="AS120" i="10986"/>
  <c r="AM120" i="10986"/>
  <c r="AH120" i="10986"/>
  <c r="AG120" i="10986"/>
  <c r="V120" i="10986"/>
  <c r="T120" i="10986"/>
  <c r="U120" i="10986" s="1"/>
  <c r="BG119" i="10986"/>
  <c r="AU119" i="10986"/>
  <c r="AS119" i="10986"/>
  <c r="AM119" i="10986"/>
  <c r="V119" i="10986"/>
  <c r="T119" i="10986"/>
  <c r="U119" i="10986" s="1"/>
  <c r="BG118" i="10986"/>
  <c r="AV118" i="10986"/>
  <c r="AU118" i="10986"/>
  <c r="AS118" i="10986"/>
  <c r="AM118" i="10986"/>
  <c r="BD118" i="10986" s="1"/>
  <c r="V118" i="10986"/>
  <c r="AG118" i="10986" s="1"/>
  <c r="U118" i="10986"/>
  <c r="T118" i="10986"/>
  <c r="BG117" i="10986"/>
  <c r="BD117" i="10986"/>
  <c r="BB117" i="10986"/>
  <c r="AV117" i="10986"/>
  <c r="AU117" i="10986"/>
  <c r="AS117" i="10986"/>
  <c r="AM117" i="10986"/>
  <c r="V117" i="10986"/>
  <c r="X117" i="10986" s="1"/>
  <c r="T117" i="10986"/>
  <c r="U117" i="10986" s="1"/>
  <c r="BG116" i="10986"/>
  <c r="BB116" i="10986"/>
  <c r="AW116" i="10986"/>
  <c r="AU116" i="10986"/>
  <c r="AS116" i="10986"/>
  <c r="AM116" i="10986"/>
  <c r="AE116" i="10986"/>
  <c r="V116" i="10986"/>
  <c r="AB116" i="10986" s="1"/>
  <c r="T116" i="10986"/>
  <c r="U116" i="10986" s="1"/>
  <c r="BG115" i="10986"/>
  <c r="AU115" i="10986"/>
  <c r="AS115" i="10986"/>
  <c r="AM115" i="10986"/>
  <c r="BB115" i="10986" s="1"/>
  <c r="X115" i="10986"/>
  <c r="V115" i="10986"/>
  <c r="T115" i="10986"/>
  <c r="U115" i="10986" s="1"/>
  <c r="BG114" i="10986"/>
  <c r="AV114" i="10986"/>
  <c r="AU114" i="10986"/>
  <c r="AS114" i="10986"/>
  <c r="AM114" i="10986"/>
  <c r="BB114" i="10986" s="1"/>
  <c r="V114" i="10986"/>
  <c r="T114" i="10986"/>
  <c r="U114" i="10986" s="1"/>
  <c r="BG113" i="10986"/>
  <c r="BE113" i="10986"/>
  <c r="BD113" i="10986"/>
  <c r="BC113" i="10986"/>
  <c r="BB113" i="10986"/>
  <c r="BA113" i="10986"/>
  <c r="AZ113" i="10986"/>
  <c r="BF113" i="10986" s="1"/>
  <c r="AY113" i="10986"/>
  <c r="AX113" i="10986"/>
  <c r="AW113" i="10986"/>
  <c r="AV113" i="10986"/>
  <c r="AU113" i="10986"/>
  <c r="AS113" i="10986"/>
  <c r="AT113" i="10986" s="1"/>
  <c r="AM113" i="10986"/>
  <c r="V113" i="10986"/>
  <c r="T113" i="10986"/>
  <c r="Q113" i="10986" s="1"/>
  <c r="BG112" i="10986"/>
  <c r="BB112" i="10986"/>
  <c r="AU112" i="10986"/>
  <c r="AS112" i="10986"/>
  <c r="AM112" i="10986"/>
  <c r="V112" i="10986"/>
  <c r="AC112" i="10986" s="1"/>
  <c r="T112" i="10986"/>
  <c r="BG111" i="10986"/>
  <c r="AW111" i="10986"/>
  <c r="AU111" i="10986"/>
  <c r="AS111" i="10986"/>
  <c r="AM111" i="10986"/>
  <c r="AV111" i="10986" s="1"/>
  <c r="AB111" i="10986"/>
  <c r="AA111" i="10986"/>
  <c r="V111" i="10986"/>
  <c r="T111" i="10986"/>
  <c r="U111" i="10986" s="1"/>
  <c r="BG110" i="10986"/>
  <c r="BD110" i="10986"/>
  <c r="AV110" i="10986"/>
  <c r="AU110" i="10986"/>
  <c r="AS110" i="10986"/>
  <c r="AM110" i="10986"/>
  <c r="V110" i="10986"/>
  <c r="W110" i="10986" s="1"/>
  <c r="T110" i="10986"/>
  <c r="U110" i="10986" s="1"/>
  <c r="BG109" i="10986"/>
  <c r="BD109" i="10986"/>
  <c r="BB109" i="10986"/>
  <c r="AV109" i="10986"/>
  <c r="AU109" i="10986"/>
  <c r="AS109" i="10986"/>
  <c r="AM109" i="10986"/>
  <c r="AG109" i="10986"/>
  <c r="V109" i="10986"/>
  <c r="T109" i="10986"/>
  <c r="U109" i="10986" s="1"/>
  <c r="BG108" i="10986"/>
  <c r="BB108" i="10986"/>
  <c r="AW108" i="10986"/>
  <c r="AU108" i="10986"/>
  <c r="AS108" i="10986"/>
  <c r="AM108" i="10986"/>
  <c r="AG108" i="10986"/>
  <c r="AF108" i="10986"/>
  <c r="AC108" i="10986"/>
  <c r="Z108" i="10986"/>
  <c r="Y108" i="10986"/>
  <c r="W108" i="10986"/>
  <c r="V108" i="10986"/>
  <c r="T108" i="10986"/>
  <c r="U108" i="10986" s="1"/>
  <c r="BG107" i="10986"/>
  <c r="BD107" i="10986"/>
  <c r="BB107" i="10986"/>
  <c r="AW107" i="10986"/>
  <c r="AV107" i="10986"/>
  <c r="AU107" i="10986"/>
  <c r="AS107" i="10986"/>
  <c r="AM107" i="10986"/>
  <c r="V107" i="10986"/>
  <c r="T107" i="10986"/>
  <c r="U107" i="10986" s="1"/>
  <c r="BG106" i="10986"/>
  <c r="BD106" i="10986"/>
  <c r="AW106" i="10986"/>
  <c r="AV106" i="10986"/>
  <c r="AU106" i="10986"/>
  <c r="AS106" i="10986"/>
  <c r="AM106" i="10986"/>
  <c r="BB106" i="10986" s="1"/>
  <c r="V106" i="10986"/>
  <c r="T106" i="10986"/>
  <c r="U106" i="10986" s="1"/>
  <c r="BG105" i="10986"/>
  <c r="BD105" i="10986"/>
  <c r="BB105" i="10986"/>
  <c r="AV105" i="10986"/>
  <c r="AU105" i="10986"/>
  <c r="AS105" i="10986"/>
  <c r="AM105" i="10986"/>
  <c r="V105" i="10986"/>
  <c r="T105" i="10986"/>
  <c r="BG104" i="10986"/>
  <c r="BB104" i="10986"/>
  <c r="AU104" i="10986"/>
  <c r="AS104" i="10986"/>
  <c r="AM104" i="10986"/>
  <c r="AG104" i="10986"/>
  <c r="AF104" i="10986"/>
  <c r="X104" i="10986"/>
  <c r="V104" i="10986"/>
  <c r="T104" i="10986"/>
  <c r="U104" i="10986" s="1"/>
  <c r="BG103" i="10986"/>
  <c r="BD103" i="10986"/>
  <c r="AW103" i="10986"/>
  <c r="AV103" i="10986"/>
  <c r="AU103" i="10986"/>
  <c r="AS103" i="10986"/>
  <c r="AM103" i="10986"/>
  <c r="AA103" i="10986"/>
  <c r="Z103" i="10986"/>
  <c r="W103" i="10986"/>
  <c r="V103" i="10986"/>
  <c r="T103" i="10986"/>
  <c r="U103" i="10986" s="1"/>
  <c r="BG102" i="10986"/>
  <c r="BD102" i="10986"/>
  <c r="AV102" i="10986"/>
  <c r="AU102" i="10986"/>
  <c r="AS102" i="10986"/>
  <c r="AM102" i="10986"/>
  <c r="V102" i="10986"/>
  <c r="AH102" i="10986" s="1"/>
  <c r="U102" i="10986"/>
  <c r="T102" i="10986"/>
  <c r="BG101" i="10986"/>
  <c r="BD101" i="10986"/>
  <c r="BB101" i="10986"/>
  <c r="AV101" i="10986"/>
  <c r="AU101" i="10986"/>
  <c r="AS101" i="10986"/>
  <c r="AM101" i="10986"/>
  <c r="V101" i="10986"/>
  <c r="T101" i="10986"/>
  <c r="BG100" i="10986"/>
  <c r="BB100" i="10986"/>
  <c r="AW100" i="10986"/>
  <c r="AU100" i="10986"/>
  <c r="AS100" i="10986"/>
  <c r="AM100" i="10986"/>
  <c r="AE100" i="10986"/>
  <c r="AB100" i="10986"/>
  <c r="V100" i="10986"/>
  <c r="T100" i="10986"/>
  <c r="U100" i="10986" s="1"/>
  <c r="BG99" i="10986"/>
  <c r="BD99" i="10986"/>
  <c r="BB99" i="10986"/>
  <c r="AW99" i="10986"/>
  <c r="AV99" i="10986"/>
  <c r="AU99" i="10986"/>
  <c r="AS99" i="10986"/>
  <c r="AM99" i="10986"/>
  <c r="V99" i="10986"/>
  <c r="AH99" i="10986" s="1"/>
  <c r="T99" i="10986"/>
  <c r="U99" i="10986" s="1"/>
  <c r="BG98" i="10986"/>
  <c r="AU98" i="10986"/>
  <c r="AS98" i="10986"/>
  <c r="AM98" i="10986"/>
  <c r="V98" i="10986"/>
  <c r="Y98" i="10986" s="1"/>
  <c r="T98" i="10986"/>
  <c r="U98" i="10986" s="1"/>
  <c r="BG97" i="10986"/>
  <c r="BD97" i="10986"/>
  <c r="BB97" i="10986"/>
  <c r="AV97" i="10986"/>
  <c r="AU97" i="10986"/>
  <c r="AS97" i="10986"/>
  <c r="AM97" i="10986"/>
  <c r="AF97" i="10986"/>
  <c r="AC97" i="10986"/>
  <c r="Z97" i="10986"/>
  <c r="Y97" i="10986"/>
  <c r="X97" i="10986"/>
  <c r="V97" i="10986"/>
  <c r="AH97" i="10986" s="1"/>
  <c r="T97" i="10986"/>
  <c r="BG96" i="10986"/>
  <c r="AU96" i="10986"/>
  <c r="AS96" i="10986"/>
  <c r="AM96" i="10986"/>
  <c r="V96" i="10986"/>
  <c r="U96" i="10986"/>
  <c r="T96" i="10986"/>
  <c r="BG95" i="10986"/>
  <c r="AU95" i="10986"/>
  <c r="AS95" i="10986"/>
  <c r="AM95" i="10986"/>
  <c r="AG95" i="10986"/>
  <c r="AF95" i="10986"/>
  <c r="Y95" i="10986"/>
  <c r="X95" i="10986"/>
  <c r="V95" i="10986"/>
  <c r="AD95" i="10986" s="1"/>
  <c r="T95" i="10986"/>
  <c r="U95" i="10986" s="1"/>
  <c r="BG94" i="10986"/>
  <c r="AU94" i="10986"/>
  <c r="AS94" i="10986"/>
  <c r="AM94" i="10986"/>
  <c r="V94" i="10986"/>
  <c r="AE94" i="10986" s="1"/>
  <c r="T94" i="10986"/>
  <c r="U94" i="10986" s="1"/>
  <c r="BG93" i="10986"/>
  <c r="BB93" i="10986"/>
  <c r="AW93" i="10986"/>
  <c r="AU93" i="10986"/>
  <c r="AS93" i="10986"/>
  <c r="AM93" i="10986"/>
  <c r="AF93" i="10986"/>
  <c r="AE93" i="10986"/>
  <c r="V93" i="10986"/>
  <c r="X93" i="10986" s="1"/>
  <c r="T93" i="10986"/>
  <c r="U93" i="10986" s="1"/>
  <c r="BG92" i="10986"/>
  <c r="BB92" i="10986"/>
  <c r="AU92" i="10986"/>
  <c r="AS92" i="10986"/>
  <c r="AM92" i="10986"/>
  <c r="AA92" i="10986"/>
  <c r="V92" i="10986"/>
  <c r="T92" i="10986"/>
  <c r="U92" i="10986" s="1"/>
  <c r="BG91" i="10986"/>
  <c r="AW91" i="10986"/>
  <c r="AU91" i="10986"/>
  <c r="AS91" i="10986"/>
  <c r="AM91" i="10986"/>
  <c r="AG91" i="10986"/>
  <c r="V91" i="10986"/>
  <c r="AF91" i="10986" s="1"/>
  <c r="T91" i="10986"/>
  <c r="U91" i="10986" s="1"/>
  <c r="BG90" i="10986"/>
  <c r="BB90" i="10986"/>
  <c r="AU90" i="10986"/>
  <c r="AS90" i="10986"/>
  <c r="AM90" i="10986"/>
  <c r="AB90" i="10986"/>
  <c r="V90" i="10986"/>
  <c r="T90" i="10986"/>
  <c r="U90" i="10986" s="1"/>
  <c r="BG89" i="10986"/>
  <c r="AU89" i="10986"/>
  <c r="AS89" i="10986"/>
  <c r="AM89" i="10986"/>
  <c r="AW89" i="10986" s="1"/>
  <c r="AH89" i="10986"/>
  <c r="AG89" i="10986"/>
  <c r="AC89" i="10986"/>
  <c r="AB89" i="10986"/>
  <c r="AA89" i="10986"/>
  <c r="Y89" i="10986"/>
  <c r="X89" i="10986"/>
  <c r="W89" i="10986"/>
  <c r="V89" i="10986"/>
  <c r="AD89" i="10986" s="1"/>
  <c r="T89" i="10986"/>
  <c r="U89" i="10986" s="1"/>
  <c r="BG88" i="10986"/>
  <c r="AU88" i="10986"/>
  <c r="AS88" i="10986"/>
  <c r="AM88" i="10986"/>
  <c r="V88" i="10986"/>
  <c r="T88" i="10986"/>
  <c r="U88" i="10986" s="1"/>
  <c r="BG87" i="10986"/>
  <c r="AU87" i="10986"/>
  <c r="AS87" i="10986"/>
  <c r="AM87" i="10986"/>
  <c r="AC87" i="10986"/>
  <c r="AB87" i="10986"/>
  <c r="V87" i="10986"/>
  <c r="AH87" i="10986" s="1"/>
  <c r="T87" i="10986"/>
  <c r="U87" i="10986" s="1"/>
  <c r="BG86" i="10986"/>
  <c r="AU86" i="10986"/>
  <c r="AS86" i="10986"/>
  <c r="AM86" i="10986"/>
  <c r="V86" i="10986"/>
  <c r="AD86" i="10986" s="1"/>
  <c r="T86" i="10986"/>
  <c r="U86" i="10986" s="1"/>
  <c r="BG85" i="10986"/>
  <c r="AU85" i="10986"/>
  <c r="AS85" i="10986"/>
  <c r="AM85" i="10986"/>
  <c r="V85" i="10986"/>
  <c r="AE85" i="10986" s="1"/>
  <c r="T85" i="10986"/>
  <c r="U85" i="10986" s="1"/>
  <c r="BG84" i="10986"/>
  <c r="BB84" i="10986"/>
  <c r="AU84" i="10986"/>
  <c r="AS84" i="10986"/>
  <c r="AM84" i="10986"/>
  <c r="AF84" i="10986"/>
  <c r="AE84" i="10986"/>
  <c r="AA84" i="10986"/>
  <c r="Y84" i="10986"/>
  <c r="V84" i="10986"/>
  <c r="AD84" i="10986" s="1"/>
  <c r="T84" i="10986"/>
  <c r="U84" i="10986" s="1"/>
  <c r="BG83" i="10986"/>
  <c r="BD83" i="10986"/>
  <c r="AW83" i="10986"/>
  <c r="AU83" i="10986"/>
  <c r="AS83" i="10986"/>
  <c r="AM83" i="10986"/>
  <c r="V83" i="10986"/>
  <c r="T83" i="10986"/>
  <c r="BG82" i="10986"/>
  <c r="BD82" i="10986"/>
  <c r="AW82" i="10986"/>
  <c r="AU82" i="10986"/>
  <c r="AS82" i="10986"/>
  <c r="AM82" i="10986"/>
  <c r="V82" i="10986"/>
  <c r="T82" i="10986"/>
  <c r="U82" i="10986" s="1"/>
  <c r="BG81" i="10986"/>
  <c r="AU81" i="10986"/>
  <c r="AS81" i="10986"/>
  <c r="AM81" i="10986"/>
  <c r="V81" i="10986"/>
  <c r="AC81" i="10986" s="1"/>
  <c r="T81" i="10986"/>
  <c r="U81" i="10986" s="1"/>
  <c r="BG80" i="10986"/>
  <c r="AU80" i="10986"/>
  <c r="AS80" i="10986"/>
  <c r="AM80" i="10986"/>
  <c r="BB80" i="10986" s="1"/>
  <c r="Z80" i="10986"/>
  <c r="Y80" i="10986"/>
  <c r="V80" i="10986"/>
  <c r="AD80" i="10986" s="1"/>
  <c r="T80" i="10986"/>
  <c r="DB79" i="10986"/>
  <c r="DA79" i="10986"/>
  <c r="CZ79" i="10986"/>
  <c r="CV79" i="10986"/>
  <c r="CU79" i="10986"/>
  <c r="CT79" i="10986"/>
  <c r="CP79" i="10986"/>
  <c r="CO79" i="10986"/>
  <c r="CN79" i="10986"/>
  <c r="BG79" i="10986"/>
  <c r="AU79" i="10986"/>
  <c r="AS79" i="10986"/>
  <c r="AM79" i="10986"/>
  <c r="AC79" i="10986"/>
  <c r="V79" i="10986"/>
  <c r="Y79" i="10986" s="1"/>
  <c r="U79" i="10986"/>
  <c r="T79" i="10986"/>
  <c r="DB78" i="10986"/>
  <c r="DA78" i="10986"/>
  <c r="CZ78" i="10986"/>
  <c r="CV78" i="10986"/>
  <c r="CU78" i="10986"/>
  <c r="CT78" i="10986"/>
  <c r="CP78" i="10986"/>
  <c r="CO78" i="10986"/>
  <c r="CN78" i="10986"/>
  <c r="BG78" i="10986"/>
  <c r="BD78" i="10986"/>
  <c r="BB78" i="10986"/>
  <c r="AW78" i="10986"/>
  <c r="AV78" i="10986"/>
  <c r="AU78" i="10986"/>
  <c r="AS78" i="10986"/>
  <c r="AM78" i="10986"/>
  <c r="AH78" i="10986"/>
  <c r="AG78" i="10986"/>
  <c r="AB78" i="10986"/>
  <c r="X78" i="10986"/>
  <c r="W78" i="10986"/>
  <c r="V78" i="10986"/>
  <c r="AD78" i="10986" s="1"/>
  <c r="T78" i="10986"/>
  <c r="U78" i="10986" s="1"/>
  <c r="DB77" i="10986"/>
  <c r="DA77" i="10986"/>
  <c r="CZ77" i="10986"/>
  <c r="CV77" i="10986"/>
  <c r="CU77" i="10986"/>
  <c r="CT77" i="10986"/>
  <c r="CP77" i="10986"/>
  <c r="CO77" i="10986"/>
  <c r="CN77" i="10986"/>
  <c r="BG77" i="10986"/>
  <c r="BB77" i="10986"/>
  <c r="AU77" i="10986"/>
  <c r="AS77" i="10986"/>
  <c r="AM77" i="10986"/>
  <c r="V77" i="10986"/>
  <c r="AF77" i="10986" s="1"/>
  <c r="T77" i="10986"/>
  <c r="U77" i="10986" s="1"/>
  <c r="DB76" i="10986"/>
  <c r="DA76" i="10986"/>
  <c r="CZ76" i="10986"/>
  <c r="CV76" i="10986"/>
  <c r="CU76" i="10986"/>
  <c r="CT76" i="10986"/>
  <c r="CP76" i="10986"/>
  <c r="CO76" i="10986"/>
  <c r="CN76" i="10986"/>
  <c r="BG76" i="10986"/>
  <c r="BD76" i="10986"/>
  <c r="BB76" i="10986"/>
  <c r="AV76" i="10986"/>
  <c r="AU76" i="10986"/>
  <c r="AS76" i="10986"/>
  <c r="AM76" i="10986"/>
  <c r="AE76" i="10986"/>
  <c r="AB76" i="10986"/>
  <c r="Z76" i="10986"/>
  <c r="Y76" i="10986"/>
  <c r="V76" i="10986"/>
  <c r="W76" i="10986" s="1"/>
  <c r="T76" i="10986"/>
  <c r="DB75" i="10986"/>
  <c r="DA75" i="10986"/>
  <c r="CZ75" i="10986"/>
  <c r="CV75" i="10986"/>
  <c r="CU75" i="10986"/>
  <c r="CT75" i="10986"/>
  <c r="CP75" i="10986"/>
  <c r="CO75" i="10986"/>
  <c r="CN75" i="10986"/>
  <c r="BG75" i="10986"/>
  <c r="BB75" i="10986"/>
  <c r="AU75" i="10986"/>
  <c r="AS75" i="10986"/>
  <c r="AM75" i="10986"/>
  <c r="AW75" i="10986" s="1"/>
  <c r="V75" i="10986"/>
  <c r="AE75" i="10986" s="1"/>
  <c r="T75" i="10986"/>
  <c r="DB74" i="10986"/>
  <c r="DA74" i="10986"/>
  <c r="CZ74" i="10986"/>
  <c r="CV74" i="10986"/>
  <c r="CU74" i="10986"/>
  <c r="CT74" i="10986"/>
  <c r="CP74" i="10986"/>
  <c r="CO74" i="10986"/>
  <c r="CN74" i="10986"/>
  <c r="BG74" i="10986"/>
  <c r="AU74" i="10986"/>
  <c r="AS74" i="10986"/>
  <c r="AM74" i="10986"/>
  <c r="BB74" i="10986" s="1"/>
  <c r="V74" i="10986"/>
  <c r="Z74" i="10986" s="1"/>
  <c r="T74" i="10986"/>
  <c r="U74" i="10986" s="1"/>
  <c r="DB73" i="10986"/>
  <c r="DA73" i="10986"/>
  <c r="CZ73" i="10986"/>
  <c r="CV73" i="10986"/>
  <c r="CU73" i="10986"/>
  <c r="CT73" i="10986"/>
  <c r="CP73" i="10986"/>
  <c r="CO73" i="10986"/>
  <c r="CN73" i="10986"/>
  <c r="BG73" i="10986"/>
  <c r="BB73" i="10986"/>
  <c r="AW73" i="10986"/>
  <c r="AV73" i="10986"/>
  <c r="AU73" i="10986"/>
  <c r="AS73" i="10986"/>
  <c r="AM73" i="10986"/>
  <c r="AB73" i="10986"/>
  <c r="Z73" i="10986"/>
  <c r="Y73" i="10986"/>
  <c r="V73" i="10986"/>
  <c r="AE73" i="10986" s="1"/>
  <c r="T73" i="10986"/>
  <c r="U73" i="10986" s="1"/>
  <c r="DB72" i="10986"/>
  <c r="DA72" i="10986"/>
  <c r="CZ72" i="10986"/>
  <c r="CV72" i="10986"/>
  <c r="CU72" i="10986"/>
  <c r="CT72" i="10986"/>
  <c r="CP72" i="10986"/>
  <c r="CO72" i="10986"/>
  <c r="CN72" i="10986"/>
  <c r="BG72" i="10986"/>
  <c r="BD72" i="10986"/>
  <c r="BB72" i="10986"/>
  <c r="AV72" i="10986"/>
  <c r="AU72" i="10986"/>
  <c r="AW72" i="10986" s="1"/>
  <c r="AS72" i="10986"/>
  <c r="AM72" i="10986"/>
  <c r="AF72" i="10986"/>
  <c r="AD72" i="10986"/>
  <c r="V72" i="10986"/>
  <c r="T72" i="10986"/>
  <c r="U72" i="10986" s="1"/>
  <c r="DB71" i="10986"/>
  <c r="DA71" i="10986"/>
  <c r="CZ71" i="10986"/>
  <c r="CV71" i="10986"/>
  <c r="CU71" i="10986"/>
  <c r="CT71" i="10986"/>
  <c r="CP71" i="10986"/>
  <c r="CO71" i="10986"/>
  <c r="CN71" i="10986"/>
  <c r="BG71" i="10986"/>
  <c r="AU71" i="10986"/>
  <c r="AS71" i="10986"/>
  <c r="AM71" i="10986"/>
  <c r="BD71" i="10986" s="1"/>
  <c r="V71" i="10986"/>
  <c r="T71" i="10986"/>
  <c r="U71" i="10986" s="1"/>
  <c r="DB70" i="10986"/>
  <c r="DA70" i="10986"/>
  <c r="CZ70" i="10986"/>
  <c r="CV70" i="10986"/>
  <c r="CU70" i="10986"/>
  <c r="CT70" i="10986"/>
  <c r="CP70" i="10986"/>
  <c r="CO70" i="10986"/>
  <c r="CN70" i="10986"/>
  <c r="BG70" i="10986"/>
  <c r="BD70" i="10986"/>
  <c r="BB70" i="10986"/>
  <c r="AV70" i="10986"/>
  <c r="AU70" i="10986"/>
  <c r="AS70" i="10986"/>
  <c r="AM70" i="10986"/>
  <c r="V70" i="10986"/>
  <c r="AH70" i="10986" s="1"/>
  <c r="T70" i="10986"/>
  <c r="U70" i="10986" s="1"/>
  <c r="DB69" i="10986"/>
  <c r="DA69" i="10986"/>
  <c r="CZ69" i="10986"/>
  <c r="CV69" i="10986"/>
  <c r="CU69" i="10986"/>
  <c r="CT69" i="10986"/>
  <c r="CP69" i="10986"/>
  <c r="CO69" i="10986"/>
  <c r="CN69" i="10986"/>
  <c r="BG69" i="10986"/>
  <c r="AU69" i="10986"/>
  <c r="AS69" i="10986"/>
  <c r="AM69" i="10986"/>
  <c r="V69" i="10986"/>
  <c r="AA69" i="10986" s="1"/>
  <c r="T69" i="10986"/>
  <c r="U69" i="10986" s="1"/>
  <c r="DB68" i="10986"/>
  <c r="DA68" i="10986"/>
  <c r="CZ68" i="10986"/>
  <c r="CV68" i="10986"/>
  <c r="CU68" i="10986"/>
  <c r="CT68" i="10986"/>
  <c r="CP68" i="10986"/>
  <c r="CO68" i="10986"/>
  <c r="CN68" i="10986"/>
  <c r="BG68" i="10986"/>
  <c r="BD68" i="10986"/>
  <c r="BB68" i="10986"/>
  <c r="AV68" i="10986"/>
  <c r="AU68" i="10986"/>
  <c r="AS68" i="10986"/>
  <c r="AM68" i="10986"/>
  <c r="V68" i="10986"/>
  <c r="Y68" i="10986" s="1"/>
  <c r="T68" i="10986"/>
  <c r="U68" i="10986" s="1"/>
  <c r="DB67" i="10986"/>
  <c r="DA67" i="10986"/>
  <c r="CZ67" i="10986"/>
  <c r="CV67" i="10986"/>
  <c r="CU67" i="10986"/>
  <c r="CT67" i="10986"/>
  <c r="CP67" i="10986"/>
  <c r="CO67" i="10986"/>
  <c r="CN67" i="10986"/>
  <c r="BG67" i="10986"/>
  <c r="BB67" i="10986"/>
  <c r="AU67" i="10986"/>
  <c r="AS67" i="10986"/>
  <c r="AM67" i="10986"/>
  <c r="V67" i="10986"/>
  <c r="AC67" i="10986" s="1"/>
  <c r="T67" i="10986"/>
  <c r="DB66" i="10986"/>
  <c r="DA66" i="10986"/>
  <c r="CZ66" i="10986"/>
  <c r="CV66" i="10986"/>
  <c r="CU66" i="10986"/>
  <c r="CT66" i="10986"/>
  <c r="CP66" i="10986"/>
  <c r="CO66" i="10986"/>
  <c r="CN66" i="10986"/>
  <c r="BG66" i="10986"/>
  <c r="BB66" i="10986"/>
  <c r="AU66" i="10986"/>
  <c r="AS66" i="10986"/>
  <c r="AM66" i="10986"/>
  <c r="AW66" i="10986" s="1"/>
  <c r="AA66" i="10986"/>
  <c r="X66" i="10986"/>
  <c r="V66" i="10986"/>
  <c r="W66" i="10986" s="1"/>
  <c r="T66" i="10986"/>
  <c r="U66" i="10986" s="1"/>
  <c r="DB65" i="10986"/>
  <c r="DA65" i="10986"/>
  <c r="CZ65" i="10986"/>
  <c r="CV65" i="10986"/>
  <c r="CU65" i="10986"/>
  <c r="CT65" i="10986"/>
  <c r="CP65" i="10986"/>
  <c r="CO65" i="10986"/>
  <c r="CN65" i="10986"/>
  <c r="BG65" i="10986"/>
  <c r="BD65" i="10986"/>
  <c r="AW65" i="10986"/>
  <c r="AU65" i="10986"/>
  <c r="AS65" i="10986"/>
  <c r="AM65" i="10986"/>
  <c r="AV65" i="10986" s="1"/>
  <c r="AD65" i="10986"/>
  <c r="AC65" i="10986"/>
  <c r="V65" i="10986"/>
  <c r="AA65" i="10986" s="1"/>
  <c r="T65" i="10986"/>
  <c r="U65" i="10986" s="1"/>
  <c r="DB64" i="10986"/>
  <c r="DA64" i="10986"/>
  <c r="CZ64" i="10986"/>
  <c r="CV64" i="10986"/>
  <c r="CU64" i="10986"/>
  <c r="CT64" i="10986"/>
  <c r="CP64" i="10986"/>
  <c r="CO64" i="10986"/>
  <c r="CN64" i="10986"/>
  <c r="BG64" i="10986"/>
  <c r="BD64" i="10986"/>
  <c r="BB64" i="10986"/>
  <c r="AV64" i="10986"/>
  <c r="AU64" i="10986"/>
  <c r="AS64" i="10986"/>
  <c r="AM64" i="10986"/>
  <c r="V64" i="10986"/>
  <c r="AB64" i="10986" s="1"/>
  <c r="T64" i="10986"/>
  <c r="DB63" i="10986"/>
  <c r="DA63" i="10986"/>
  <c r="CZ63" i="10986"/>
  <c r="CV63" i="10986"/>
  <c r="CU63" i="10986"/>
  <c r="CT63" i="10986"/>
  <c r="CP63" i="10986"/>
  <c r="CO63" i="10986"/>
  <c r="CN63" i="10986"/>
  <c r="BG63" i="10986"/>
  <c r="BB63" i="10986"/>
  <c r="AU63" i="10986"/>
  <c r="AS63" i="10986"/>
  <c r="AM63" i="10986"/>
  <c r="AW63" i="10986" s="1"/>
  <c r="AH63" i="10986"/>
  <c r="V63" i="10986"/>
  <c r="Y63" i="10986" s="1"/>
  <c r="T63" i="10986"/>
  <c r="U63" i="10986" s="1"/>
  <c r="DB62" i="10986"/>
  <c r="DA62" i="10986"/>
  <c r="CZ62" i="10986"/>
  <c r="CV62" i="10986"/>
  <c r="CU62" i="10986"/>
  <c r="CT62" i="10986"/>
  <c r="CP62" i="10986"/>
  <c r="CO62" i="10986"/>
  <c r="CN62" i="10986"/>
  <c r="BG62" i="10986"/>
  <c r="BD62" i="10986"/>
  <c r="BB62" i="10986"/>
  <c r="AV62" i="10986"/>
  <c r="AU62" i="10986"/>
  <c r="AW62" i="10986" s="1"/>
  <c r="AS62" i="10986"/>
  <c r="AM62" i="10986"/>
  <c r="V62" i="10986"/>
  <c r="AH62" i="10986" s="1"/>
  <c r="T62" i="10986"/>
  <c r="DB61" i="10986"/>
  <c r="DA61" i="10986"/>
  <c r="CZ61" i="10986"/>
  <c r="CV61" i="10986"/>
  <c r="CU61" i="10986"/>
  <c r="CT61" i="10986"/>
  <c r="CP61" i="10986"/>
  <c r="CO61" i="10986"/>
  <c r="CN61" i="10986"/>
  <c r="BG61" i="10986"/>
  <c r="BD61" i="10986"/>
  <c r="BB61" i="10986"/>
  <c r="AV61" i="10986"/>
  <c r="AU61" i="10986"/>
  <c r="AW61" i="10986" s="1"/>
  <c r="AS61" i="10986"/>
  <c r="AM61" i="10986"/>
  <c r="AG61" i="10986"/>
  <c r="AA61" i="10986"/>
  <c r="V61" i="10986"/>
  <c r="T61" i="10986"/>
  <c r="U61" i="10986" s="1"/>
  <c r="DB60" i="10986"/>
  <c r="DA60" i="10986"/>
  <c r="CZ60" i="10986"/>
  <c r="CV60" i="10986"/>
  <c r="CU60" i="10986"/>
  <c r="CT60" i="10986"/>
  <c r="CP60" i="10986"/>
  <c r="CO60" i="10986"/>
  <c r="CN60" i="10986"/>
  <c r="BG60" i="10986"/>
  <c r="BD60" i="10986"/>
  <c r="BB60" i="10986"/>
  <c r="AV60" i="10986"/>
  <c r="AU60" i="10986"/>
  <c r="AS60" i="10986"/>
  <c r="AM60" i="10986"/>
  <c r="AD60" i="10986"/>
  <c r="AC60" i="10986"/>
  <c r="V60" i="10986"/>
  <c r="Y60" i="10986" s="1"/>
  <c r="T60" i="10986"/>
  <c r="DB59" i="10986"/>
  <c r="DA59" i="10986"/>
  <c r="CZ59" i="10986"/>
  <c r="CV59" i="10986"/>
  <c r="CU59" i="10986"/>
  <c r="CT59" i="10986"/>
  <c r="CP59" i="10986"/>
  <c r="CO59" i="10986"/>
  <c r="CN59" i="10986"/>
  <c r="BG59" i="10986"/>
  <c r="AU59" i="10986"/>
  <c r="AS59" i="10986"/>
  <c r="AM59" i="10986"/>
  <c r="V59" i="10986"/>
  <c r="Y59" i="10986" s="1"/>
  <c r="T59" i="10986"/>
  <c r="U59" i="10986" s="1"/>
  <c r="DB58" i="10986"/>
  <c r="DA58" i="10986"/>
  <c r="CZ58" i="10986"/>
  <c r="CV58" i="10986"/>
  <c r="CU58" i="10986"/>
  <c r="CT58" i="10986"/>
  <c r="CP58" i="10986"/>
  <c r="CO58" i="10986"/>
  <c r="CN58" i="10986"/>
  <c r="BG58" i="10986"/>
  <c r="AU58" i="10986"/>
  <c r="AS58" i="10986"/>
  <c r="AM58" i="10986"/>
  <c r="AD58" i="10986"/>
  <c r="V58" i="10986"/>
  <c r="T58" i="10986"/>
  <c r="U58" i="10986" s="1"/>
  <c r="DB57" i="10986"/>
  <c r="DA57" i="10986"/>
  <c r="CZ57" i="10986"/>
  <c r="CV57" i="10986"/>
  <c r="CU57" i="10986"/>
  <c r="CT57" i="10986"/>
  <c r="CP57" i="10986"/>
  <c r="CO57" i="10986"/>
  <c r="CN57" i="10986"/>
  <c r="BG57" i="10986"/>
  <c r="BD57" i="10986"/>
  <c r="AU57" i="10986"/>
  <c r="AW57" i="10986" s="1"/>
  <c r="AS57" i="10986"/>
  <c r="AM57" i="10986"/>
  <c r="BB57" i="10986" s="1"/>
  <c r="V57" i="10986"/>
  <c r="T57" i="10986"/>
  <c r="U57" i="10986" s="1"/>
  <c r="DB56" i="10986"/>
  <c r="DA56" i="10986"/>
  <c r="CZ56" i="10986"/>
  <c r="CV56" i="10986"/>
  <c r="CU56" i="10986"/>
  <c r="CT56" i="10986"/>
  <c r="CP56" i="10986"/>
  <c r="CO56" i="10986"/>
  <c r="CN56" i="10986"/>
  <c r="BG56" i="10986"/>
  <c r="BD56" i="10986"/>
  <c r="BB56" i="10986"/>
  <c r="AV56" i="10986"/>
  <c r="AU56" i="10986"/>
  <c r="AS56" i="10986"/>
  <c r="AM56" i="10986"/>
  <c r="AH56" i="10986"/>
  <c r="AC56" i="10986"/>
  <c r="Y56" i="10986"/>
  <c r="X56" i="10986"/>
  <c r="V56" i="10986"/>
  <c r="T56" i="10986"/>
  <c r="DB55" i="10986"/>
  <c r="DA55" i="10986"/>
  <c r="CZ55" i="10986"/>
  <c r="CV55" i="10986"/>
  <c r="CU55" i="10986"/>
  <c r="CT55" i="10986"/>
  <c r="CP55" i="10986"/>
  <c r="CO55" i="10986"/>
  <c r="CN55" i="10986"/>
  <c r="BG55" i="10986"/>
  <c r="AV55" i="10986"/>
  <c r="AU55" i="10986"/>
  <c r="AS55" i="10986"/>
  <c r="AM55" i="10986"/>
  <c r="V55" i="10986"/>
  <c r="AF55" i="10986" s="1"/>
  <c r="T55" i="10986"/>
  <c r="U55" i="10986" s="1"/>
  <c r="DB54" i="10986"/>
  <c r="DA54" i="10986"/>
  <c r="CZ54" i="10986"/>
  <c r="CV54" i="10986"/>
  <c r="CU54" i="10986"/>
  <c r="CT54" i="10986"/>
  <c r="CP54" i="10986"/>
  <c r="CO54" i="10986"/>
  <c r="CN54" i="10986"/>
  <c r="BG54" i="10986"/>
  <c r="BD54" i="10986"/>
  <c r="BB54" i="10986"/>
  <c r="AV54" i="10986"/>
  <c r="AU54" i="10986"/>
  <c r="AW54" i="10986" s="1"/>
  <c r="AS54" i="10986"/>
  <c r="AM54" i="10986"/>
  <c r="AH54" i="10986"/>
  <c r="V54" i="10986"/>
  <c r="W54" i="10986" s="1"/>
  <c r="T54" i="10986"/>
  <c r="DB53" i="10986"/>
  <c r="DA53" i="10986"/>
  <c r="CZ53" i="10986"/>
  <c r="CV53" i="10986"/>
  <c r="CU53" i="10986"/>
  <c r="CT53" i="10986"/>
  <c r="CP53" i="10986"/>
  <c r="CO53" i="10986"/>
  <c r="CN53" i="10986"/>
  <c r="BG53" i="10986"/>
  <c r="BD53" i="10986"/>
  <c r="BB53" i="10986"/>
  <c r="AV53" i="10986"/>
  <c r="AU53" i="10986"/>
  <c r="AW53" i="10986" s="1"/>
  <c r="AS53" i="10986"/>
  <c r="AM53" i="10986"/>
  <c r="V53" i="10986"/>
  <c r="AA53" i="10986" s="1"/>
  <c r="T53" i="10986"/>
  <c r="U53" i="10986" s="1"/>
  <c r="DB52" i="10986"/>
  <c r="DA52" i="10986"/>
  <c r="CZ52" i="10986"/>
  <c r="CV52" i="10986"/>
  <c r="CU52" i="10986"/>
  <c r="CT52" i="10986"/>
  <c r="CP52" i="10986"/>
  <c r="CO52" i="10986"/>
  <c r="CN52" i="10986"/>
  <c r="BG52" i="10986"/>
  <c r="BD52" i="10986"/>
  <c r="BB52" i="10986"/>
  <c r="AV52" i="10986"/>
  <c r="AU52" i="10986"/>
  <c r="AS52" i="10986"/>
  <c r="AM52" i="10986"/>
  <c r="V52" i="10986"/>
  <c r="Y52" i="10986" s="1"/>
  <c r="T52" i="10986"/>
  <c r="U52" i="10986" s="1"/>
  <c r="DJ51" i="10986"/>
  <c r="DB51" i="10986"/>
  <c r="DA51" i="10986"/>
  <c r="CZ51" i="10986"/>
  <c r="CV51" i="10986"/>
  <c r="CU51" i="10986"/>
  <c r="CT51" i="10986"/>
  <c r="CP51" i="10986"/>
  <c r="CO51" i="10986"/>
  <c r="CN51" i="10986"/>
  <c r="BG51" i="10986"/>
  <c r="BD51" i="10986"/>
  <c r="BB51" i="10986"/>
  <c r="AV51" i="10986"/>
  <c r="AU51" i="10986"/>
  <c r="AS51" i="10986"/>
  <c r="AM51" i="10986"/>
  <c r="AF51" i="10986"/>
  <c r="AD51" i="10986"/>
  <c r="V51" i="10986"/>
  <c r="T51" i="10986"/>
  <c r="U51" i="10986" s="1"/>
  <c r="DB50" i="10986"/>
  <c r="DA50" i="10986"/>
  <c r="CZ50" i="10986"/>
  <c r="CV50" i="10986"/>
  <c r="CU50" i="10986"/>
  <c r="CT50" i="10986"/>
  <c r="CP50" i="10986"/>
  <c r="CO50" i="10986"/>
  <c r="CN50" i="10986"/>
  <c r="BG50" i="10986"/>
  <c r="BB50" i="10986"/>
  <c r="AU50" i="10986"/>
  <c r="AS50" i="10986"/>
  <c r="AM50" i="10986"/>
  <c r="AB50" i="10986"/>
  <c r="AA50" i="10986"/>
  <c r="V50" i="10986"/>
  <c r="T50" i="10986"/>
  <c r="U50" i="10986" s="1"/>
  <c r="DB49" i="10986"/>
  <c r="DA49" i="10986"/>
  <c r="CZ49" i="10986"/>
  <c r="CV49" i="10986"/>
  <c r="CU49" i="10986"/>
  <c r="CT49" i="10986"/>
  <c r="CP49" i="10986"/>
  <c r="CO49" i="10986"/>
  <c r="CN49" i="10986"/>
  <c r="BG49" i="10986"/>
  <c r="AW49" i="10986"/>
  <c r="AU49" i="10986"/>
  <c r="AS49" i="10986"/>
  <c r="AM49" i="10986"/>
  <c r="V49" i="10986"/>
  <c r="T49" i="10986"/>
  <c r="U49" i="10986" s="1"/>
  <c r="DB48" i="10986"/>
  <c r="DA48" i="10986"/>
  <c r="CZ48" i="10986"/>
  <c r="CV48" i="10986"/>
  <c r="CU48" i="10986"/>
  <c r="CT48" i="10986"/>
  <c r="CP48" i="10986"/>
  <c r="CO48" i="10986"/>
  <c r="CN48" i="10986"/>
  <c r="BG48" i="10986"/>
  <c r="BD48" i="10986"/>
  <c r="AU48" i="10986"/>
  <c r="AS48" i="10986"/>
  <c r="AM48" i="10986"/>
  <c r="V48" i="10986"/>
  <c r="AC48" i="10986" s="1"/>
  <c r="T48" i="10986"/>
  <c r="U48" i="10986" s="1"/>
  <c r="DB47" i="10986"/>
  <c r="DA47" i="10986"/>
  <c r="CZ47" i="10986"/>
  <c r="CV47" i="10986"/>
  <c r="CU47" i="10986"/>
  <c r="CT47" i="10986"/>
  <c r="CP47" i="10986"/>
  <c r="CO47" i="10986"/>
  <c r="CN47" i="10986"/>
  <c r="BG47" i="10986"/>
  <c r="AV47" i="10986"/>
  <c r="AU47" i="10986"/>
  <c r="AS47" i="10986"/>
  <c r="AM47" i="10986"/>
  <c r="AW47" i="10986" s="1"/>
  <c r="AH47" i="10986"/>
  <c r="AD47" i="10986"/>
  <c r="AA47" i="10986"/>
  <c r="Z47" i="10986"/>
  <c r="W47" i="10986"/>
  <c r="V47" i="10986"/>
  <c r="U47" i="10986"/>
  <c r="T47" i="10986"/>
  <c r="DB46" i="10986"/>
  <c r="DA46" i="10986"/>
  <c r="CZ46" i="10986"/>
  <c r="CV46" i="10986"/>
  <c r="CU46" i="10986"/>
  <c r="CT46" i="10986"/>
  <c r="CP46" i="10986"/>
  <c r="CO46" i="10986"/>
  <c r="CN46" i="10986"/>
  <c r="BG46" i="10986"/>
  <c r="BD46" i="10986"/>
  <c r="AW46" i="10986"/>
  <c r="AV46" i="10986"/>
  <c r="AU46" i="10986"/>
  <c r="AS46" i="10986"/>
  <c r="AM46" i="10986"/>
  <c r="BB46" i="10986" s="1"/>
  <c r="V46" i="10986"/>
  <c r="T46" i="10986"/>
  <c r="U46" i="10986" s="1"/>
  <c r="DB45" i="10986"/>
  <c r="DA45" i="10986"/>
  <c r="CZ45" i="10986"/>
  <c r="CV45" i="10986"/>
  <c r="CU45" i="10986"/>
  <c r="CT45" i="10986"/>
  <c r="CP45" i="10986"/>
  <c r="CO45" i="10986"/>
  <c r="CN45" i="10986"/>
  <c r="BG45" i="10986"/>
  <c r="AU45" i="10986"/>
  <c r="AS45" i="10986"/>
  <c r="AM45" i="10986"/>
  <c r="V45" i="10986"/>
  <c r="AG45" i="10986" s="1"/>
  <c r="T45" i="10986"/>
  <c r="DB44" i="10986"/>
  <c r="DA44" i="10986"/>
  <c r="CZ44" i="10986"/>
  <c r="CV44" i="10986"/>
  <c r="CU44" i="10986"/>
  <c r="CT44" i="10986"/>
  <c r="CP44" i="10986"/>
  <c r="CO44" i="10986"/>
  <c r="CN44" i="10986"/>
  <c r="BG44" i="10986"/>
  <c r="BB44" i="10986"/>
  <c r="AU44" i="10986"/>
  <c r="AS44" i="10986"/>
  <c r="AM44" i="10986"/>
  <c r="V44" i="10986"/>
  <c r="W44" i="10986" s="1"/>
  <c r="U44" i="10986"/>
  <c r="T44" i="10986"/>
  <c r="DB43" i="10986"/>
  <c r="DA43" i="10986"/>
  <c r="CZ43" i="10986"/>
  <c r="CV43" i="10986"/>
  <c r="CU43" i="10986"/>
  <c r="CT43" i="10986"/>
  <c r="CP43" i="10986"/>
  <c r="CO43" i="10986"/>
  <c r="CN43" i="10986"/>
  <c r="BG43" i="10986"/>
  <c r="BD43" i="10986"/>
  <c r="BB43" i="10986"/>
  <c r="AW43" i="10986"/>
  <c r="AV43" i="10986"/>
  <c r="AU43" i="10986"/>
  <c r="AS43" i="10986"/>
  <c r="AM43" i="10986"/>
  <c r="V43" i="10986"/>
  <c r="AH43" i="10986" s="1"/>
  <c r="T43" i="10986"/>
  <c r="U43" i="10986" s="1"/>
  <c r="DB42" i="10986"/>
  <c r="DA42" i="10986"/>
  <c r="CZ42" i="10986"/>
  <c r="CV42" i="10986"/>
  <c r="CU42" i="10986"/>
  <c r="CT42" i="10986"/>
  <c r="CP42" i="10986"/>
  <c r="CO42" i="10986"/>
  <c r="CN42" i="10986"/>
  <c r="BQ42" i="10986"/>
  <c r="BG42" i="10986"/>
  <c r="BD42" i="10986"/>
  <c r="BB42" i="10986"/>
  <c r="AV42" i="10986"/>
  <c r="AU42" i="10986"/>
  <c r="AS42" i="10986"/>
  <c r="AM42" i="10986"/>
  <c r="AE42" i="10986"/>
  <c r="AD42" i="10986"/>
  <c r="X42" i="10986"/>
  <c r="V42" i="10986"/>
  <c r="AF42" i="10986" s="1"/>
  <c r="T42" i="10986"/>
  <c r="U42" i="10986" s="1"/>
  <c r="DB41" i="10986"/>
  <c r="DA41" i="10986"/>
  <c r="CZ41" i="10986"/>
  <c r="CV41" i="10986"/>
  <c r="CU41" i="10986"/>
  <c r="CT41" i="10986"/>
  <c r="CP41" i="10986"/>
  <c r="CO41" i="10986"/>
  <c r="CN41" i="10986"/>
  <c r="BQ41" i="10986"/>
  <c r="BG41" i="10986"/>
  <c r="BD41" i="10986"/>
  <c r="BB41" i="10986"/>
  <c r="AW41" i="10986"/>
  <c r="AV41" i="10986"/>
  <c r="AU41" i="10986"/>
  <c r="AS41" i="10986"/>
  <c r="AM41" i="10986"/>
  <c r="V41" i="10986"/>
  <c r="T41" i="10986"/>
  <c r="U41" i="10986" s="1"/>
  <c r="DB40" i="10986"/>
  <c r="DA40" i="10986"/>
  <c r="CZ40" i="10986"/>
  <c r="CV40" i="10986"/>
  <c r="CU40" i="10986"/>
  <c r="CT40" i="10986"/>
  <c r="CP40" i="10986"/>
  <c r="CO40" i="10986"/>
  <c r="CN40" i="10986"/>
  <c r="BQ40" i="10986"/>
  <c r="BG40" i="10986"/>
  <c r="AU40" i="10986"/>
  <c r="AS40" i="10986"/>
  <c r="AM40" i="10986"/>
  <c r="V40" i="10986"/>
  <c r="AH40" i="10986" s="1"/>
  <c r="T40" i="10986"/>
  <c r="U40" i="10986" s="1"/>
  <c r="DB39" i="10986"/>
  <c r="DA39" i="10986"/>
  <c r="CZ39" i="10986"/>
  <c r="CV39" i="10986"/>
  <c r="CU39" i="10986"/>
  <c r="CT39" i="10986"/>
  <c r="CP39" i="10986"/>
  <c r="CO39" i="10986"/>
  <c r="CN39" i="10986"/>
  <c r="BQ39" i="10986"/>
  <c r="BG39" i="10986"/>
  <c r="AU39" i="10986"/>
  <c r="AS39" i="10986"/>
  <c r="AM39" i="10986"/>
  <c r="V39" i="10986"/>
  <c r="T39" i="10986"/>
  <c r="DB38" i="10986"/>
  <c r="DA38" i="10986"/>
  <c r="CZ38" i="10986"/>
  <c r="CV38" i="10986"/>
  <c r="CU38" i="10986"/>
  <c r="CT38" i="10986"/>
  <c r="CP38" i="10986"/>
  <c r="CO38" i="10986"/>
  <c r="CN38" i="10986"/>
  <c r="BQ38" i="10986"/>
  <c r="BG38" i="10986"/>
  <c r="BD38" i="10986"/>
  <c r="BB38" i="10986"/>
  <c r="AV38" i="10986"/>
  <c r="AU38" i="10986"/>
  <c r="AS38" i="10986"/>
  <c r="AM38" i="10986"/>
  <c r="V38" i="10986"/>
  <c r="AH38" i="10986" s="1"/>
  <c r="T38" i="10986"/>
  <c r="U38" i="10986" s="1"/>
  <c r="DB37" i="10986"/>
  <c r="DA37" i="10986"/>
  <c r="CZ37" i="10986"/>
  <c r="CV37" i="10986"/>
  <c r="CU37" i="10986"/>
  <c r="CT37" i="10986"/>
  <c r="CP37" i="10986"/>
  <c r="CO37" i="10986"/>
  <c r="CN37" i="10986"/>
  <c r="BQ37" i="10986"/>
  <c r="BG37" i="10986"/>
  <c r="BB37" i="10986"/>
  <c r="AW37" i="10986"/>
  <c r="AV37" i="10986"/>
  <c r="AU37" i="10986"/>
  <c r="AS37" i="10986"/>
  <c r="AM37" i="10986"/>
  <c r="Z37" i="10986"/>
  <c r="V37" i="10986"/>
  <c r="AD37" i="10986" s="1"/>
  <c r="T37" i="10986"/>
  <c r="U37" i="10986" s="1"/>
  <c r="DB36" i="10986"/>
  <c r="DA36" i="10986"/>
  <c r="CZ36" i="10986"/>
  <c r="CV36" i="10986"/>
  <c r="CU36" i="10986"/>
  <c r="CT36" i="10986"/>
  <c r="CP36" i="10986"/>
  <c r="CO36" i="10986"/>
  <c r="CN36" i="10986"/>
  <c r="BG36" i="10986"/>
  <c r="BD36" i="10986"/>
  <c r="BB36" i="10986"/>
  <c r="AW36" i="10986"/>
  <c r="AV36" i="10986"/>
  <c r="AU36" i="10986"/>
  <c r="AS36" i="10986"/>
  <c r="AM36" i="10986"/>
  <c r="AA36" i="10986"/>
  <c r="Z36" i="10986"/>
  <c r="Y36" i="10986"/>
  <c r="V36" i="10986"/>
  <c r="AD36" i="10986" s="1"/>
  <c r="T36" i="10986"/>
  <c r="U36" i="10986" s="1"/>
  <c r="DB35" i="10986"/>
  <c r="DA35" i="10986"/>
  <c r="CZ35" i="10986"/>
  <c r="CV35" i="10986"/>
  <c r="CU35" i="10986"/>
  <c r="CT35" i="10986"/>
  <c r="CP35" i="10986"/>
  <c r="CO35" i="10986"/>
  <c r="CN35" i="10986"/>
  <c r="BG35" i="10986"/>
  <c r="BD35" i="10986"/>
  <c r="BB35" i="10986"/>
  <c r="AV35" i="10986"/>
  <c r="AU35" i="10986"/>
  <c r="AS35" i="10986"/>
  <c r="AM35" i="10986"/>
  <c r="AG35" i="10986"/>
  <c r="AB35" i="10986"/>
  <c r="V35" i="10986"/>
  <c r="U35" i="10986"/>
  <c r="T35" i="10986"/>
  <c r="DB34" i="10986"/>
  <c r="DA34" i="10986"/>
  <c r="CZ34" i="10986"/>
  <c r="CV34" i="10986"/>
  <c r="CU34" i="10986"/>
  <c r="CT34" i="10986"/>
  <c r="CP34" i="10986"/>
  <c r="CO34" i="10986"/>
  <c r="CN34" i="10986"/>
  <c r="BG34" i="10986"/>
  <c r="BD34" i="10986"/>
  <c r="BB34" i="10986"/>
  <c r="AV34" i="10986"/>
  <c r="AU34" i="10986"/>
  <c r="AS34" i="10986"/>
  <c r="AM34" i="10986"/>
  <c r="V34" i="10986"/>
  <c r="AD34" i="10986" s="1"/>
  <c r="T34" i="10986"/>
  <c r="U34" i="10986" s="1"/>
  <c r="DB33" i="10986"/>
  <c r="DA33" i="10986"/>
  <c r="CZ33" i="10986"/>
  <c r="CV33" i="10986"/>
  <c r="CU33" i="10986"/>
  <c r="CT33" i="10986"/>
  <c r="CP33" i="10986"/>
  <c r="CO33" i="10986"/>
  <c r="CN33" i="10986"/>
  <c r="BG33" i="10986"/>
  <c r="BD33" i="10986"/>
  <c r="AU33" i="10986"/>
  <c r="AS33" i="10986"/>
  <c r="AM33" i="10986"/>
  <c r="AA33" i="10986"/>
  <c r="V33" i="10986"/>
  <c r="T33" i="10986"/>
  <c r="U33" i="10986" s="1"/>
  <c r="DB32" i="10986"/>
  <c r="DA32" i="10986"/>
  <c r="CZ32" i="10986"/>
  <c r="CV32" i="10986"/>
  <c r="CU32" i="10986"/>
  <c r="CT32" i="10986"/>
  <c r="CP32" i="10986"/>
  <c r="CO32" i="10986"/>
  <c r="CN32" i="10986"/>
  <c r="BQ32" i="10986"/>
  <c r="BG32" i="10986"/>
  <c r="BD32" i="10986"/>
  <c r="BB32" i="10986"/>
  <c r="AV32" i="10986"/>
  <c r="AU32" i="10986"/>
  <c r="AS32" i="10986"/>
  <c r="AM32" i="10986"/>
  <c r="V32" i="10986"/>
  <c r="AD32" i="10986" s="1"/>
  <c r="T32" i="10986"/>
  <c r="U32" i="10986" s="1"/>
  <c r="DB31" i="10986"/>
  <c r="DA31" i="10986"/>
  <c r="CZ31" i="10986"/>
  <c r="CV31" i="10986"/>
  <c r="CU31" i="10986"/>
  <c r="CT31" i="10986"/>
  <c r="CP31" i="10986"/>
  <c r="CO31" i="10986"/>
  <c r="CN31" i="10986"/>
  <c r="BQ31" i="10986"/>
  <c r="BG31" i="10986"/>
  <c r="AW31" i="10986"/>
  <c r="AV31" i="10986"/>
  <c r="AU31" i="10986"/>
  <c r="AS31" i="10986"/>
  <c r="AM31" i="10986"/>
  <c r="BD31" i="10986" s="1"/>
  <c r="AG31" i="10986"/>
  <c r="V31" i="10986"/>
  <c r="Z31" i="10986" s="1"/>
  <c r="T31" i="10986"/>
  <c r="U31" i="10986" s="1"/>
  <c r="DB30" i="10986"/>
  <c r="DA30" i="10986"/>
  <c r="CZ30" i="10986"/>
  <c r="CV30" i="10986"/>
  <c r="CU30" i="10986"/>
  <c r="CT30" i="10986"/>
  <c r="CP30" i="10986"/>
  <c r="CO30" i="10986"/>
  <c r="CN30" i="10986"/>
  <c r="BQ30" i="10986"/>
  <c r="BG30" i="10986"/>
  <c r="BD30" i="10986"/>
  <c r="BB30" i="10986"/>
  <c r="AV30" i="10986"/>
  <c r="AU30" i="10986"/>
  <c r="AS30" i="10986"/>
  <c r="AM30" i="10986"/>
  <c r="V30" i="10986"/>
  <c r="T30" i="10986"/>
  <c r="BQ29" i="10986"/>
  <c r="BG29" i="10986"/>
  <c r="BD29" i="10986"/>
  <c r="BB29" i="10986"/>
  <c r="AV29" i="10986"/>
  <c r="AU29" i="10986"/>
  <c r="AS29" i="10986"/>
  <c r="AM29" i="10986"/>
  <c r="AH29" i="10986"/>
  <c r="AE29" i="10986"/>
  <c r="V29" i="10986"/>
  <c r="AB29" i="10986" s="1"/>
  <c r="T29" i="10986"/>
  <c r="U29" i="10986" s="1"/>
  <c r="BQ28" i="10986"/>
  <c r="BG28" i="10986"/>
  <c r="BD28" i="10986"/>
  <c r="BB28" i="10986"/>
  <c r="AV28" i="10986"/>
  <c r="AU28" i="10986"/>
  <c r="AS28" i="10986"/>
  <c r="AM28" i="10986"/>
  <c r="AE28" i="10986"/>
  <c r="AD28" i="10986"/>
  <c r="AC28" i="10986"/>
  <c r="V28" i="10986"/>
  <c r="AH28" i="10986" s="1"/>
  <c r="T28" i="10986"/>
  <c r="U28" i="10986" s="1"/>
  <c r="BQ27" i="10986"/>
  <c r="BG27" i="10986"/>
  <c r="AU27" i="10986"/>
  <c r="AS27" i="10986"/>
  <c r="AM27" i="10986"/>
  <c r="V27" i="10986"/>
  <c r="T27" i="10986"/>
  <c r="U27" i="10986" s="1"/>
  <c r="BG26" i="10986"/>
  <c r="BD26" i="10986"/>
  <c r="BB26" i="10986"/>
  <c r="AV26" i="10986"/>
  <c r="AU26" i="10986"/>
  <c r="AS26" i="10986"/>
  <c r="AM26" i="10986"/>
  <c r="V26" i="10986"/>
  <c r="W26" i="10986" s="1"/>
  <c r="T26" i="10986"/>
  <c r="BG25" i="10986"/>
  <c r="AW25" i="10986"/>
  <c r="AU25" i="10986"/>
  <c r="AS25" i="10986"/>
  <c r="AM25" i="10986"/>
  <c r="V25" i="10986"/>
  <c r="AG25" i="10986" s="1"/>
  <c r="U25" i="10986"/>
  <c r="T25" i="10986"/>
  <c r="CZ24" i="10986"/>
  <c r="CT24" i="10986"/>
  <c r="BG24" i="10986"/>
  <c r="BD24" i="10986"/>
  <c r="AW24" i="10986"/>
  <c r="AV24" i="10986"/>
  <c r="AU24" i="10986"/>
  <c r="AS24" i="10986"/>
  <c r="AM24" i="10986"/>
  <c r="BB24" i="10986" s="1"/>
  <c r="AH24" i="10986"/>
  <c r="AE24" i="10986"/>
  <c r="AA24" i="10986"/>
  <c r="Z24" i="10986"/>
  <c r="W24" i="10986"/>
  <c r="V24" i="10986"/>
  <c r="T24" i="10986"/>
  <c r="U24" i="10986" s="1"/>
  <c r="DJ23" i="10986"/>
  <c r="CZ23" i="10986"/>
  <c r="CT23" i="10986"/>
  <c r="BG23" i="10986"/>
  <c r="BD23" i="10986"/>
  <c r="BB23" i="10986"/>
  <c r="AU23" i="10986"/>
  <c r="AS23" i="10986"/>
  <c r="AM23" i="10986"/>
  <c r="AG23" i="10986"/>
  <c r="Z23" i="10986"/>
  <c r="Y23" i="10986"/>
  <c r="X23" i="10986"/>
  <c r="V23" i="10986"/>
  <c r="AF23" i="10986" s="1"/>
  <c r="T23" i="10986"/>
  <c r="U23" i="10986" s="1"/>
  <c r="DA22" i="10986"/>
  <c r="CZ22" i="10986"/>
  <c r="CT22" i="10986"/>
  <c r="BG22" i="10986"/>
  <c r="BC22" i="10986"/>
  <c r="AU22" i="10986"/>
  <c r="AV22" i="10986" s="1"/>
  <c r="AS22" i="10986"/>
  <c r="AM22" i="10986"/>
  <c r="BE22" i="10986" s="1"/>
  <c r="AG22" i="10986"/>
  <c r="AF22" i="10986"/>
  <c r="V22" i="10986"/>
  <c r="AE22" i="10986" s="1"/>
  <c r="T22" i="10986"/>
  <c r="BG21" i="10986"/>
  <c r="AU21" i="10986"/>
  <c r="AS21" i="10986"/>
  <c r="AM21" i="10986"/>
  <c r="V21" i="10986"/>
  <c r="AF21" i="10986" s="1"/>
  <c r="T21" i="10986"/>
  <c r="U21" i="10986" s="1"/>
  <c r="Q21" i="10986"/>
  <c r="DI20" i="10986"/>
  <c r="DF20" i="10986"/>
  <c r="CU20" i="10986"/>
  <c r="CO20" i="10986"/>
  <c r="BO20" i="10986"/>
  <c r="BJ20" i="10986"/>
  <c r="DF19" i="10986"/>
  <c r="CO19" i="10986"/>
  <c r="BJ19" i="10986"/>
  <c r="DF18" i="10986"/>
  <c r="CO18" i="10986"/>
  <c r="BJ18" i="10986"/>
  <c r="BH17" i="10986"/>
  <c r="DE16" i="10986"/>
  <c r="CL16" i="10986"/>
  <c r="BI16" i="10986"/>
  <c r="BH16" i="10986"/>
  <c r="T26" i="10985"/>
  <c r="AA46" i="10986" l="1"/>
  <c r="AB46" i="10986"/>
  <c r="AH46" i="10986"/>
  <c r="AF52" i="10986"/>
  <c r="Q142" i="10986"/>
  <c r="U142" i="10986"/>
  <c r="AE26" i="10986"/>
  <c r="AF33" i="10986"/>
  <c r="AB33" i="10986"/>
  <c r="W33" i="10986"/>
  <c r="AE33" i="10986"/>
  <c r="AC39" i="10986"/>
  <c r="AD39" i="10986"/>
  <c r="Y45" i="10986"/>
  <c r="Y46" i="10986"/>
  <c r="W52" i="10986"/>
  <c r="AC55" i="10986"/>
  <c r="AA70" i="10986"/>
  <c r="AF79" i="10986"/>
  <c r="AE101" i="10986"/>
  <c r="AG101" i="10986"/>
  <c r="Z101" i="10986"/>
  <c r="Y101" i="10986"/>
  <c r="AF101" i="10986"/>
  <c r="X101" i="10986"/>
  <c r="Y146" i="10986"/>
  <c r="AE146" i="10986"/>
  <c r="AD146" i="10986"/>
  <c r="U162" i="10986"/>
  <c r="Y170" i="10986"/>
  <c r="AH26" i="10986"/>
  <c r="Y33" i="10986"/>
  <c r="AH33" i="10986"/>
  <c r="AH35" i="10986"/>
  <c r="Y35" i="10986"/>
  <c r="X37" i="10986"/>
  <c r="AB39" i="10986"/>
  <c r="AC46" i="10986"/>
  <c r="Y50" i="10986"/>
  <c r="AC50" i="10986"/>
  <c r="W50" i="10986"/>
  <c r="AD50" i="10986"/>
  <c r="Y55" i="10986"/>
  <c r="AH58" i="10986"/>
  <c r="AF58" i="10986"/>
  <c r="AH61" i="10986"/>
  <c r="Y61" i="10986"/>
  <c r="X61" i="10986"/>
  <c r="AC85" i="10986"/>
  <c r="AD88" i="10986"/>
  <c r="AA88" i="10986"/>
  <c r="Y88" i="10986"/>
  <c r="AB101" i="10986"/>
  <c r="W102" i="10986"/>
  <c r="AF120" i="10986"/>
  <c r="W120" i="10986"/>
  <c r="AE120" i="10986"/>
  <c r="Y120" i="10986"/>
  <c r="AE147" i="10986"/>
  <c r="AB147" i="10986"/>
  <c r="W147" i="10986"/>
  <c r="AA147" i="10986"/>
  <c r="Z147" i="10986"/>
  <c r="AH52" i="10986"/>
  <c r="Z52" i="10986"/>
  <c r="AD55" i="10986"/>
  <c r="AG55" i="10986"/>
  <c r="AA55" i="10986"/>
  <c r="W55" i="10986"/>
  <c r="AB55" i="10986"/>
  <c r="AC119" i="10986"/>
  <c r="AD119" i="10986"/>
  <c r="Q141" i="10986"/>
  <c r="U141" i="10986"/>
  <c r="AD164" i="10986"/>
  <c r="AG164" i="10986"/>
  <c r="AB164" i="10986"/>
  <c r="X164" i="10986"/>
  <c r="AF164" i="10986"/>
  <c r="AA164" i="10986"/>
  <c r="W164" i="10986"/>
  <c r="AC164" i="10986"/>
  <c r="Z164" i="10986"/>
  <c r="AB37" i="10986"/>
  <c r="AH37" i="10986"/>
  <c r="AA37" i="10986"/>
  <c r="W37" i="10986"/>
  <c r="AC37" i="10986"/>
  <c r="X55" i="10986"/>
  <c r="AE63" i="10986"/>
  <c r="AG63" i="10986"/>
  <c r="X63" i="10986"/>
  <c r="AC63" i="10986"/>
  <c r="W63" i="10986"/>
  <c r="AD79" i="10986"/>
  <c r="AH79" i="10986"/>
  <c r="AB79" i="10986"/>
  <c r="X79" i="10986"/>
  <c r="AG79" i="10986"/>
  <c r="AA79" i="10986"/>
  <c r="W79" i="10986"/>
  <c r="AC121" i="10986"/>
  <c r="AE121" i="10986"/>
  <c r="AB121" i="10986"/>
  <c r="U134" i="10986"/>
  <c r="Y164" i="10986"/>
  <c r="AD23" i="10986"/>
  <c r="AF24" i="10986"/>
  <c r="AC24" i="10986"/>
  <c r="Y24" i="10986"/>
  <c r="AB24" i="10986"/>
  <c r="Z33" i="10986"/>
  <c r="X35" i="10986"/>
  <c r="Y37" i="10986"/>
  <c r="AG37" i="10986"/>
  <c r="AD46" i="10986"/>
  <c r="AF47" i="10986"/>
  <c r="AC47" i="10986"/>
  <c r="X47" i="10986"/>
  <c r="AB47" i="10986"/>
  <c r="X50" i="10986"/>
  <c r="AF50" i="10986"/>
  <c r="W51" i="10986"/>
  <c r="AE51" i="10986"/>
  <c r="AB52" i="10986"/>
  <c r="AH53" i="10986"/>
  <c r="Z55" i="10986"/>
  <c r="AH55" i="10986"/>
  <c r="AF56" i="10986"/>
  <c r="AA56" i="10986"/>
  <c r="AG56" i="10986"/>
  <c r="AB58" i="10986"/>
  <c r="W61" i="10986"/>
  <c r="AA63" i="10986"/>
  <c r="Z79" i="10986"/>
  <c r="AE88" i="10986"/>
  <c r="AE90" i="10986"/>
  <c r="AD90" i="10986"/>
  <c r="AE92" i="10986"/>
  <c r="AD92" i="10986"/>
  <c r="AB92" i="10986"/>
  <c r="AC101" i="10986"/>
  <c r="X120" i="10986"/>
  <c r="AH121" i="10986"/>
  <c r="X130" i="10986"/>
  <c r="Z130" i="10986"/>
  <c r="AE130" i="10986"/>
  <c r="X147" i="10986"/>
  <c r="AH149" i="10986"/>
  <c r="AC149" i="10986"/>
  <c r="Q150" i="10986"/>
  <c r="AH164" i="10986"/>
  <c r="U165" i="10986"/>
  <c r="AF66" i="10986"/>
  <c r="AC80" i="10986"/>
  <c r="AB84" i="10986"/>
  <c r="AE87" i="10986"/>
  <c r="AG93" i="10986"/>
  <c r="Z95" i="10986"/>
  <c r="AH95" i="10986"/>
  <c r="X109" i="10986"/>
  <c r="AH109" i="10986"/>
  <c r="AG111" i="10986"/>
  <c r="Z111" i="10986"/>
  <c r="AE111" i="10986"/>
  <c r="AD125" i="10986"/>
  <c r="AH125" i="10986"/>
  <c r="X125" i="10986"/>
  <c r="AG125" i="10986"/>
  <c r="AA153" i="10986"/>
  <c r="AG153" i="10986"/>
  <c r="Y153" i="10986"/>
  <c r="AF153" i="10986"/>
  <c r="X153" i="10986"/>
  <c r="AH36" i="10986"/>
  <c r="AB60" i="10986"/>
  <c r="Z65" i="10986"/>
  <c r="AC76" i="10986"/>
  <c r="X80" i="10986"/>
  <c r="W84" i="10986"/>
  <c r="X87" i="10986"/>
  <c r="Z89" i="10986"/>
  <c r="AF89" i="10986"/>
  <c r="W95" i="10986"/>
  <c r="AA95" i="10986"/>
  <c r="AB97" i="10986"/>
  <c r="W100" i="10986"/>
  <c r="AC100" i="10986"/>
  <c r="AD108" i="10986"/>
  <c r="AH108" i="10986"/>
  <c r="AB108" i="10986"/>
  <c r="X108" i="10986"/>
  <c r="AA108" i="10986"/>
  <c r="Z109" i="10986"/>
  <c r="W111" i="10986"/>
  <c r="AC116" i="10986"/>
  <c r="W125" i="10986"/>
  <c r="AD128" i="10986"/>
  <c r="AF128" i="10986"/>
  <c r="Y128" i="10986"/>
  <c r="AA128" i="10986"/>
  <c r="AB129" i="10986"/>
  <c r="AC131" i="10986"/>
  <c r="AE131" i="10986"/>
  <c r="AD133" i="10986"/>
  <c r="AA133" i="10986"/>
  <c r="W133" i="10986"/>
  <c r="AB133" i="10986"/>
  <c r="AE138" i="10986"/>
  <c r="AD138" i="10986"/>
  <c r="Y138" i="10986"/>
  <c r="AC138" i="10986"/>
  <c r="AB143" i="10986"/>
  <c r="W143" i="10986"/>
  <c r="AD143" i="10986"/>
  <c r="Y145" i="10986"/>
  <c r="Z153" i="10986"/>
  <c r="AA155" i="10986"/>
  <c r="AH155" i="10986"/>
  <c r="Z155" i="10986"/>
  <c r="AD156" i="10986"/>
  <c r="AG156" i="10986"/>
  <c r="AB156" i="10986"/>
  <c r="X156" i="10986"/>
  <c r="AF156" i="10986"/>
  <c r="AA156" i="10986"/>
  <c r="W156" i="10986"/>
  <c r="AE156" i="10986"/>
  <c r="AB158" i="10986"/>
  <c r="AE158" i="10986"/>
  <c r="Y158" i="10986"/>
  <c r="AC158" i="10986"/>
  <c r="W158" i="10986"/>
  <c r="AH158" i="10986"/>
  <c r="AF159" i="10986"/>
  <c r="X159" i="10986"/>
  <c r="AE159" i="10986"/>
  <c r="W159" i="10986"/>
  <c r="U160" i="10986"/>
  <c r="U166" i="10986"/>
  <c r="AD168" i="10986"/>
  <c r="AE168" i="10986"/>
  <c r="Y168" i="10986"/>
  <c r="AC168" i="10986"/>
  <c r="X168" i="10986"/>
  <c r="AF168" i="10986"/>
  <c r="AA122" i="10986"/>
  <c r="AE124" i="10986"/>
  <c r="AA144" i="10986"/>
  <c r="AF144" i="10986"/>
  <c r="Z148" i="10986"/>
  <c r="AE148" i="10986"/>
  <c r="AA150" i="10986"/>
  <c r="AH150" i="10986"/>
  <c r="Y152" i="10986"/>
  <c r="AE152" i="10986"/>
  <c r="AC154" i="10986"/>
  <c r="AA160" i="10986"/>
  <c r="AF160" i="10986"/>
  <c r="Z161" i="10986"/>
  <c r="AH161" i="10986"/>
  <c r="AA166" i="10986"/>
  <c r="AH166" i="10986"/>
  <c r="AD167" i="10986"/>
  <c r="AB169" i="10986"/>
  <c r="AA152" i="10986"/>
  <c r="AF152" i="10986"/>
  <c r="AB161" i="10986"/>
  <c r="AE34" i="10986"/>
  <c r="W21" i="10986"/>
  <c r="AC123" i="10986"/>
  <c r="AH123" i="10986"/>
  <c r="Q140" i="10986"/>
  <c r="U140" i="10986"/>
  <c r="X34" i="10986"/>
  <c r="W53" i="10986"/>
  <c r="AC64" i="10986"/>
  <c r="X67" i="10986"/>
  <c r="X68" i="10986"/>
  <c r="AC72" i="10986"/>
  <c r="AH72" i="10986"/>
  <c r="X72" i="10986"/>
  <c r="W75" i="10986"/>
  <c r="Y77" i="10986"/>
  <c r="AD85" i="10986"/>
  <c r="AF85" i="10986"/>
  <c r="W85" i="10986"/>
  <c r="W86" i="10986"/>
  <c r="AD91" i="10986"/>
  <c r="AA91" i="10986"/>
  <c r="Z91" i="10986"/>
  <c r="AH91" i="10986"/>
  <c r="Y91" i="10986"/>
  <c r="W98" i="10986"/>
  <c r="AD106" i="10986"/>
  <c r="AC106" i="10986"/>
  <c r="AA106" i="10986"/>
  <c r="AD114" i="10986"/>
  <c r="AA114" i="10986"/>
  <c r="Z114" i="10986"/>
  <c r="Y114" i="10986"/>
  <c r="W123" i="10986"/>
  <c r="Z21" i="10986"/>
  <c r="Y54" i="10986"/>
  <c r="AF60" i="10986"/>
  <c r="AD62" i="10986"/>
  <c r="AE65" i="10986"/>
  <c r="Y67" i="10986"/>
  <c r="Y69" i="10986"/>
  <c r="AG70" i="10986"/>
  <c r="Z70" i="10986"/>
  <c r="W72" i="10986"/>
  <c r="AC73" i="10986"/>
  <c r="X75" i="10986"/>
  <c r="Z77" i="10986"/>
  <c r="X85" i="10986"/>
  <c r="AH85" i="10986"/>
  <c r="Y86" i="10986"/>
  <c r="AD87" i="10986"/>
  <c r="AA87" i="10986"/>
  <c r="AF87" i="10986"/>
  <c r="W91" i="10986"/>
  <c r="AD93" i="10986"/>
  <c r="AC93" i="10986"/>
  <c r="AB93" i="10986"/>
  <c r="AA93" i="10986"/>
  <c r="AH93" i="10986"/>
  <c r="AF100" i="10986"/>
  <c r="AD104" i="10986"/>
  <c r="AE104" i="10986"/>
  <c r="AC104" i="10986"/>
  <c r="AB104" i="10986"/>
  <c r="Y106" i="10986"/>
  <c r="AB112" i="10986"/>
  <c r="AG114" i="10986"/>
  <c r="AF115" i="10986"/>
  <c r="AE115" i="10986"/>
  <c r="X118" i="10986"/>
  <c r="Z123" i="10986"/>
  <c r="AH130" i="10986"/>
  <c r="AF137" i="10986"/>
  <c r="AC137" i="10986"/>
  <c r="AB137" i="10986"/>
  <c r="Z137" i="10986"/>
  <c r="AH137" i="10986"/>
  <c r="AH21" i="10986"/>
  <c r="AF34" i="10986"/>
  <c r="AE68" i="10986"/>
  <c r="AF68" i="10986"/>
  <c r="AH98" i="10986"/>
  <c r="AG98" i="10986"/>
  <c r="AE32" i="10986"/>
  <c r="AG34" i="10986"/>
  <c r="X38" i="10986"/>
  <c r="AF39" i="10986"/>
  <c r="Y62" i="10986"/>
  <c r="AG72" i="10986"/>
  <c r="AG85" i="10986"/>
  <c r="AF99" i="10986"/>
  <c r="AE99" i="10986"/>
  <c r="Z99" i="10986"/>
  <c r="AA112" i="10986"/>
  <c r="AE117" i="10986"/>
  <c r="AG117" i="10986"/>
  <c r="AF117" i="10986"/>
  <c r="AC117" i="10986"/>
  <c r="W118" i="10986"/>
  <c r="AG130" i="10986"/>
  <c r="AD140" i="10986"/>
  <c r="AA140" i="10986"/>
  <c r="Z140" i="10986"/>
  <c r="AH140" i="10986"/>
  <c r="Y140" i="10986"/>
  <c r="AC140" i="10986"/>
  <c r="AA25" i="10986"/>
  <c r="AH32" i="10986"/>
  <c r="Y34" i="10986"/>
  <c r="AH34" i="10986"/>
  <c r="AB36" i="10986"/>
  <c r="AA38" i="10986"/>
  <c r="W39" i="10986"/>
  <c r="AG39" i="10986"/>
  <c r="AH51" i="10986"/>
  <c r="X53" i="10986"/>
  <c r="AF59" i="10986"/>
  <c r="AE59" i="10986"/>
  <c r="AA21" i="10986"/>
  <c r="AG24" i="10986"/>
  <c r="AB25" i="10986"/>
  <c r="AF31" i="10986"/>
  <c r="AC33" i="10986"/>
  <c r="Z34" i="10986"/>
  <c r="AC36" i="10986"/>
  <c r="AF37" i="10986"/>
  <c r="AB38" i="10986"/>
  <c r="X39" i="10986"/>
  <c r="AH39" i="10986"/>
  <c r="W42" i="10986"/>
  <c r="X45" i="10986"/>
  <c r="AE46" i="10986"/>
  <c r="AG50" i="10986"/>
  <c r="AC52" i="10986"/>
  <c r="AA54" i="10986"/>
  <c r="W59" i="10986"/>
  <c r="AH60" i="10986"/>
  <c r="AD61" i="10986"/>
  <c r="AB63" i="10986"/>
  <c r="AE66" i="10986"/>
  <c r="AD66" i="10986"/>
  <c r="AA67" i="10986"/>
  <c r="Z68" i="10986"/>
  <c r="W70" i="10986"/>
  <c r="Y72" i="10986"/>
  <c r="AB75" i="10986"/>
  <c r="AD76" i="10986"/>
  <c r="AA77" i="10986"/>
  <c r="AE78" i="10986"/>
  <c r="AA78" i="10986"/>
  <c r="Y85" i="10986"/>
  <c r="W87" i="10986"/>
  <c r="AG87" i="10986"/>
  <c r="X91" i="10986"/>
  <c r="W93" i="10986"/>
  <c r="AD94" i="10986"/>
  <c r="AB94" i="10986"/>
  <c r="AA94" i="10986"/>
  <c r="Y94" i="10986"/>
  <c r="AC98" i="10986"/>
  <c r="AG100" i="10986"/>
  <c r="W104" i="10986"/>
  <c r="Z106" i="10986"/>
  <c r="AH110" i="10986"/>
  <c r="AE110" i="10986"/>
  <c r="AD110" i="10986"/>
  <c r="AH114" i="10986"/>
  <c r="W115" i="10986"/>
  <c r="Y117" i="10986"/>
  <c r="AD120" i="10986"/>
  <c r="AC120" i="10986"/>
  <c r="AA120" i="10986"/>
  <c r="Z120" i="10986"/>
  <c r="AA121" i="10986"/>
  <c r="Z121" i="10986"/>
  <c r="X121" i="10986"/>
  <c r="W121" i="10986"/>
  <c r="AE123" i="10986"/>
  <c r="Q131" i="10986"/>
  <c r="U131" i="10986"/>
  <c r="Q135" i="10986"/>
  <c r="X137" i="10986"/>
  <c r="X140" i="10986"/>
  <c r="AF62" i="10986"/>
  <c r="AE62" i="10986"/>
  <c r="AG67" i="10986"/>
  <c r="AB53" i="10986"/>
  <c r="Y53" i="10986"/>
  <c r="W67" i="10986"/>
  <c r="AD112" i="10986"/>
  <c r="Y112" i="10986"/>
  <c r="X112" i="10986"/>
  <c r="AG112" i="10986"/>
  <c r="W112" i="10986"/>
  <c r="AF118" i="10986"/>
  <c r="AE118" i="10986"/>
  <c r="AA118" i="10986"/>
  <c r="AE139" i="10986"/>
  <c r="AD139" i="10986"/>
  <c r="X139" i="10986"/>
  <c r="Y25" i="10986"/>
  <c r="AA34" i="10986"/>
  <c r="AD53" i="10986"/>
  <c r="AC58" i="10986"/>
  <c r="Z58" i="10986"/>
  <c r="AB67" i="10986"/>
  <c r="Z72" i="10986"/>
  <c r="AD73" i="10986"/>
  <c r="AA73" i="10986"/>
  <c r="AF73" i="10986"/>
  <c r="AC75" i="10986"/>
  <c r="Z85" i="10986"/>
  <c r="AB91" i="10986"/>
  <c r="AG106" i="10986"/>
  <c r="AC113" i="10986"/>
  <c r="AB113" i="10986"/>
  <c r="Y113" i="10986"/>
  <c r="AD116" i="10986"/>
  <c r="AH116" i="10986"/>
  <c r="Y116" i="10986"/>
  <c r="AG116" i="10986"/>
  <c r="X116" i="10986"/>
  <c r="AF116" i="10986"/>
  <c r="W116" i="10986"/>
  <c r="Z117" i="10986"/>
  <c r="AC21" i="10986"/>
  <c r="AG33" i="10986"/>
  <c r="AB34" i="10986"/>
  <c r="W36" i="10986"/>
  <c r="AF36" i="10986"/>
  <c r="AD38" i="10986"/>
  <c r="Z39" i="10986"/>
  <c r="AA42" i="10986"/>
  <c r="W43" i="10986"/>
  <c r="Z45" i="10986"/>
  <c r="Y51" i="10986"/>
  <c r="AF53" i="10986"/>
  <c r="AE54" i="10986"/>
  <c r="W58" i="10986"/>
  <c r="AD59" i="10986"/>
  <c r="W65" i="10986"/>
  <c r="AG68" i="10986"/>
  <c r="AB70" i="10986"/>
  <c r="AA72" i="10986"/>
  <c r="W73" i="10986"/>
  <c r="AG73" i="10986"/>
  <c r="AD75" i="10986"/>
  <c r="AH76" i="10986"/>
  <c r="AA85" i="10986"/>
  <c r="Y87" i="10986"/>
  <c r="AC91" i="10986"/>
  <c r="Y93" i="10986"/>
  <c r="Y104" i="10986"/>
  <c r="AH106" i="10986"/>
  <c r="AF112" i="10986"/>
  <c r="AD113" i="10986"/>
  <c r="AA115" i="10986"/>
  <c r="Z116" i="10986"/>
  <c r="AB117" i="10986"/>
  <c r="Q126" i="10986"/>
  <c r="U126" i="10986"/>
  <c r="AG135" i="10986"/>
  <c r="AH135" i="10986"/>
  <c r="AA135" i="10986"/>
  <c r="Z135" i="10986"/>
  <c r="AD136" i="10986"/>
  <c r="AF136" i="10986"/>
  <c r="AC136" i="10986"/>
  <c r="AB136" i="10986"/>
  <c r="W136" i="10986"/>
  <c r="AD137" i="10986"/>
  <c r="AE140" i="10986"/>
  <c r="AG21" i="10986"/>
  <c r="AD67" i="10986"/>
  <c r="AE67" i="10986"/>
  <c r="W34" i="10986"/>
  <c r="W62" i="10986"/>
  <c r="U138" i="10986"/>
  <c r="Y21" i="10986"/>
  <c r="AB21" i="10986"/>
  <c r="AD25" i="10986"/>
  <c r="AE36" i="10986"/>
  <c r="AC38" i="10986"/>
  <c r="Y39" i="10986"/>
  <c r="AD54" i="10986"/>
  <c r="AA60" i="10986"/>
  <c r="W60" i="10986"/>
  <c r="AC68" i="10986"/>
  <c r="AD100" i="10986"/>
  <c r="AA100" i="10986"/>
  <c r="Z100" i="10986"/>
  <c r="AH100" i="10986"/>
  <c r="Y100" i="10986"/>
  <c r="AE109" i="10986"/>
  <c r="AF109" i="10986"/>
  <c r="AC109" i="10986"/>
  <c r="AB109" i="10986"/>
  <c r="AE112" i="10986"/>
  <c r="AD130" i="10986"/>
  <c r="AC130" i="10986"/>
  <c r="AB130" i="10986"/>
  <c r="AA130" i="10986"/>
  <c r="AF130" i="10986"/>
  <c r="W130" i="10986"/>
  <c r="AB140" i="10986"/>
  <c r="AE21" i="10986"/>
  <c r="AC34" i="10986"/>
  <c r="X36" i="10986"/>
  <c r="AG36" i="10986"/>
  <c r="AA39" i="10986"/>
  <c r="AC42" i="10986"/>
  <c r="AF45" i="10986"/>
  <c r="AB51" i="10986"/>
  <c r="AA52" i="10986"/>
  <c r="AD52" i="10986"/>
  <c r="AG53" i="10986"/>
  <c r="AF54" i="10986"/>
  <c r="X58" i="10986"/>
  <c r="Z60" i="10986"/>
  <c r="AB61" i="10986"/>
  <c r="AF61" i="10986"/>
  <c r="AD63" i="10986"/>
  <c r="Z63" i="10986"/>
  <c r="AF63" i="10986"/>
  <c r="Y65" i="10986"/>
  <c r="AF67" i="10986"/>
  <c r="AH68" i="10986"/>
  <c r="AE70" i="10986"/>
  <c r="AB72" i="10986"/>
  <c r="X73" i="10986"/>
  <c r="AH73" i="10986"/>
  <c r="AG75" i="10986"/>
  <c r="AA80" i="10986"/>
  <c r="AF80" i="10986"/>
  <c r="AB85" i="10986"/>
  <c r="Z87" i="10986"/>
  <c r="AE91" i="10986"/>
  <c r="Z93" i="10986"/>
  <c r="X100" i="10986"/>
  <c r="AB103" i="10986"/>
  <c r="AH103" i="10986"/>
  <c r="AE103" i="10986"/>
  <c r="AD103" i="10986"/>
  <c r="AA104" i="10986"/>
  <c r="Y109" i="10986"/>
  <c r="AG113" i="10986"/>
  <c r="AD115" i="10986"/>
  <c r="AA116" i="10986"/>
  <c r="AH117" i="10986"/>
  <c r="AA129" i="10986"/>
  <c r="X129" i="10986"/>
  <c r="Y130" i="10986"/>
  <c r="AH132" i="10986"/>
  <c r="AE132" i="10986"/>
  <c r="W132" i="10986"/>
  <c r="AF140" i="10986"/>
  <c r="AF125" i="10986"/>
  <c r="AE55" i="10986"/>
  <c r="AE79" i="10986"/>
  <c r="AE89" i="10986"/>
  <c r="AB95" i="10986"/>
  <c r="AD97" i="10986"/>
  <c r="AH101" i="10986"/>
  <c r="AE108" i="10986"/>
  <c r="AH111" i="10986"/>
  <c r="AC122" i="10986"/>
  <c r="Z125" i="10986"/>
  <c r="Q127" i="10986"/>
  <c r="AG128" i="10986"/>
  <c r="AE133" i="10986"/>
  <c r="AC95" i="10986"/>
  <c r="AE122" i="10986"/>
  <c r="AA125" i="10986"/>
  <c r="AF133" i="10986"/>
  <c r="AE95" i="10986"/>
  <c r="W122" i="10986"/>
  <c r="AF122" i="10986"/>
  <c r="W124" i="10986"/>
  <c r="AB125" i="10986"/>
  <c r="AC41" i="10986"/>
  <c r="Z41" i="10986"/>
  <c r="AG41" i="10986"/>
  <c r="AE41" i="10986"/>
  <c r="AD41" i="10986"/>
  <c r="AA41" i="10986"/>
  <c r="Y41" i="10986"/>
  <c r="AH41" i="10986"/>
  <c r="AF41" i="10986"/>
  <c r="AB41" i="10986"/>
  <c r="W41" i="10986"/>
  <c r="X41" i="10986"/>
  <c r="U26" i="10986"/>
  <c r="AH27" i="10986"/>
  <c r="Z27" i="10986"/>
  <c r="AF27" i="10986"/>
  <c r="X27" i="10986"/>
  <c r="AE27" i="10986"/>
  <c r="W27" i="10986"/>
  <c r="AG27" i="10986"/>
  <c r="AB27" i="10986"/>
  <c r="AD27" i="10986"/>
  <c r="AC27" i="10986"/>
  <c r="AA27" i="10986"/>
  <c r="Y27" i="10986"/>
  <c r="AA30" i="10986"/>
  <c r="AG30" i="10986"/>
  <c r="Y30" i="10986"/>
  <c r="AF30" i="10986"/>
  <c r="X30" i="10986"/>
  <c r="AH30" i="10986"/>
  <c r="AE30" i="10986"/>
  <c r="AD30" i="10986"/>
  <c r="AC30" i="10986"/>
  <c r="AB30" i="10986"/>
  <c r="Z30" i="10986"/>
  <c r="U56" i="10986"/>
  <c r="AW21" i="10986"/>
  <c r="AV21" i="10986"/>
  <c r="BE21" i="10986"/>
  <c r="BC21" i="10986"/>
  <c r="U22" i="10986"/>
  <c r="Q22" i="10986"/>
  <c r="Q23" i="10986" s="1"/>
  <c r="Q24" i="10986" s="1"/>
  <c r="Q25" i="10986" s="1"/>
  <c r="Q26" i="10986" s="1"/>
  <c r="Q27" i="10986" s="1"/>
  <c r="Q28" i="10986" s="1"/>
  <c r="Q29" i="10986" s="1"/>
  <c r="Q30" i="10986" s="1"/>
  <c r="Q31" i="10986" s="1"/>
  <c r="Q32" i="10986" s="1"/>
  <c r="Q33" i="10986" s="1"/>
  <c r="Q34" i="10986" s="1"/>
  <c r="Q35" i="10986" s="1"/>
  <c r="Q36" i="10986" s="1"/>
  <c r="Q37" i="10986" s="1"/>
  <c r="Q38" i="10986" s="1"/>
  <c r="Q39" i="10986" s="1"/>
  <c r="Q40" i="10986" s="1"/>
  <c r="Q41" i="10986" s="1"/>
  <c r="Q42" i="10986" s="1"/>
  <c r="Q43" i="10986" s="1"/>
  <c r="Q44" i="10986" s="1"/>
  <c r="Q45" i="10986" s="1"/>
  <c r="Q46" i="10986" s="1"/>
  <c r="Q47" i="10986" s="1"/>
  <c r="Q48" i="10986" s="1"/>
  <c r="Q49" i="10986" s="1"/>
  <c r="Q50" i="10986" s="1"/>
  <c r="Q51" i="10986" s="1"/>
  <c r="Q52" i="10986" s="1"/>
  <c r="Q53" i="10986" s="1"/>
  <c r="Q54" i="10986" s="1"/>
  <c r="Q55" i="10986" s="1"/>
  <c r="Q56" i="10986" s="1"/>
  <c r="Q57" i="10986" s="1"/>
  <c r="Q58" i="10986" s="1"/>
  <c r="Q59" i="10986" s="1"/>
  <c r="Q60" i="10986" s="1"/>
  <c r="Q61" i="10986" s="1"/>
  <c r="Q62" i="10986" s="1"/>
  <c r="Q63" i="10986" s="1"/>
  <c r="Q64" i="10986" s="1"/>
  <c r="Q65" i="10986" s="1"/>
  <c r="Q66" i="10986" s="1"/>
  <c r="Q67" i="10986" s="1"/>
  <c r="Q68" i="10986" s="1"/>
  <c r="Q69" i="10986" s="1"/>
  <c r="Q70" i="10986" s="1"/>
  <c r="Q71" i="10986" s="1"/>
  <c r="Q72" i="10986" s="1"/>
  <c r="Q73" i="10986" s="1"/>
  <c r="Q74" i="10986" s="1"/>
  <c r="Q75" i="10986" s="1"/>
  <c r="Q76" i="10986" s="1"/>
  <c r="Q77" i="10986" s="1"/>
  <c r="Q78" i="10986" s="1"/>
  <c r="Q79" i="10986" s="1"/>
  <c r="Q80" i="10986" s="1"/>
  <c r="Q81" i="10986" s="1"/>
  <c r="Q82" i="10986" s="1"/>
  <c r="Q83" i="10986" s="1"/>
  <c r="Q84" i="10986" s="1"/>
  <c r="Q85" i="10986" s="1"/>
  <c r="Q86" i="10986" s="1"/>
  <c r="Q87" i="10986" s="1"/>
  <c r="Q88" i="10986" s="1"/>
  <c r="Q89" i="10986" s="1"/>
  <c r="Q90" i="10986" s="1"/>
  <c r="Q91" i="10986" s="1"/>
  <c r="Q92" i="10986" s="1"/>
  <c r="Q93" i="10986" s="1"/>
  <c r="Q94" i="10986" s="1"/>
  <c r="Q95" i="10986" s="1"/>
  <c r="Q96" i="10986" s="1"/>
  <c r="Q97" i="10986" s="1"/>
  <c r="Q98" i="10986" s="1"/>
  <c r="Q99" i="10986" s="1"/>
  <c r="Q100" i="10986" s="1"/>
  <c r="Q101" i="10986" s="1"/>
  <c r="Q102" i="10986" s="1"/>
  <c r="Q103" i="10986" s="1"/>
  <c r="Q104" i="10986" s="1"/>
  <c r="Q105" i="10986" s="1"/>
  <c r="Q106" i="10986" s="1"/>
  <c r="Q107" i="10986" s="1"/>
  <c r="Q108" i="10986" s="1"/>
  <c r="Q109" i="10986" s="1"/>
  <c r="Q110" i="10986" s="1"/>
  <c r="Q111" i="10986" s="1"/>
  <c r="Q112" i="10986" s="1"/>
  <c r="Q114" i="10986" s="1"/>
  <c r="Q115" i="10986" s="1"/>
  <c r="Q116" i="10986" s="1"/>
  <c r="Q117" i="10986" s="1"/>
  <c r="Q118" i="10986" s="1"/>
  <c r="Q119" i="10986" s="1"/>
  <c r="Q120" i="10986" s="1"/>
  <c r="Q121" i="10986" s="1"/>
  <c r="Q122" i="10986" s="1"/>
  <c r="Q123" i="10986" s="1"/>
  <c r="Q124" i="10986" s="1"/>
  <c r="AW23" i="10986"/>
  <c r="AV23" i="10986"/>
  <c r="BD27" i="10986"/>
  <c r="AV27" i="10986"/>
  <c r="BB27" i="10986"/>
  <c r="AW27" i="10986"/>
  <c r="W30" i="10986"/>
  <c r="BB33" i="10986"/>
  <c r="AW33" i="10986"/>
  <c r="AV33" i="10986"/>
  <c r="AH44" i="10986"/>
  <c r="Z44" i="10986"/>
  <c r="AA44" i="10986"/>
  <c r="AG44" i="10986"/>
  <c r="X44" i="10986"/>
  <c r="AF44" i="10986"/>
  <c r="AE44" i="10986"/>
  <c r="AC44" i="10986"/>
  <c r="AB44" i="10986"/>
  <c r="Y44" i="10986"/>
  <c r="AD44" i="10986"/>
  <c r="U39" i="10986"/>
  <c r="AB81" i="10986"/>
  <c r="AF81" i="10986"/>
  <c r="W81" i="10986"/>
  <c r="AA81" i="10986"/>
  <c r="AE81" i="10986"/>
  <c r="AD81" i="10986"/>
  <c r="Z81" i="10986"/>
  <c r="Y81" i="10986"/>
  <c r="AH81" i="10986"/>
  <c r="AG81" i="10986"/>
  <c r="X81" i="10986"/>
  <c r="AC83" i="10986"/>
  <c r="AG83" i="10986"/>
  <c r="X83" i="10986"/>
  <c r="AB83" i="10986"/>
  <c r="AD83" i="10986"/>
  <c r="AA83" i="10986"/>
  <c r="Y83" i="10986"/>
  <c r="W83" i="10986"/>
  <c r="AF83" i="10986"/>
  <c r="AE83" i="10986"/>
  <c r="Z83" i="10986"/>
  <c r="AH83" i="10986"/>
  <c r="BD40" i="10986"/>
  <c r="BB40" i="10986"/>
  <c r="AW40" i="10986"/>
  <c r="AV40" i="10986"/>
  <c r="AC22" i="10986"/>
  <c r="AA22" i="10986"/>
  <c r="AD22" i="10986"/>
  <c r="AB22" i="10986"/>
  <c r="Z22" i="10986"/>
  <c r="Y22" i="10986"/>
  <c r="AH22" i="10986"/>
  <c r="X22" i="10986"/>
  <c r="W22" i="10986"/>
  <c r="BM29" i="10986"/>
  <c r="AH31" i="10986"/>
  <c r="AG49" i="10986"/>
  <c r="Y49" i="10986"/>
  <c r="AH49" i="10986"/>
  <c r="X49" i="10986"/>
  <c r="AE49" i="10986"/>
  <c r="AD49" i="10986"/>
  <c r="AB49" i="10986"/>
  <c r="AA49" i="10986"/>
  <c r="AF49" i="10986"/>
  <c r="AC49" i="10986"/>
  <c r="AB71" i="10986"/>
  <c r="AC71" i="10986"/>
  <c r="AA71" i="10986"/>
  <c r="AH71" i="10986"/>
  <c r="Y71" i="10986"/>
  <c r="AG71" i="10986"/>
  <c r="X71" i="10986"/>
  <c r="AF71" i="10986"/>
  <c r="AD71" i="10986"/>
  <c r="AE71" i="10986"/>
  <c r="Z71" i="10986"/>
  <c r="W71" i="10986"/>
  <c r="AA23" i="10986"/>
  <c r="AC25" i="10986"/>
  <c r="W29" i="10986"/>
  <c r="X31" i="10986"/>
  <c r="BB31" i="10986"/>
  <c r="AF35" i="10986"/>
  <c r="AB43" i="10986"/>
  <c r="AC43" i="10986"/>
  <c r="Z43" i="10986"/>
  <c r="AF43" i="10986"/>
  <c r="AE43" i="10986"/>
  <c r="AA43" i="10986"/>
  <c r="Y43" i="10986"/>
  <c r="AF48" i="10986"/>
  <c r="X48" i="10986"/>
  <c r="AB48" i="10986"/>
  <c r="AE48" i="10986"/>
  <c r="AD48" i="10986"/>
  <c r="AA48" i="10986"/>
  <c r="Z48" i="10986"/>
  <c r="Y48" i="10986"/>
  <c r="W48" i="10986"/>
  <c r="W49" i="10986"/>
  <c r="BB69" i="10986"/>
  <c r="AW69" i="10986"/>
  <c r="BD69" i="10986"/>
  <c r="AV69" i="10986"/>
  <c r="AA26" i="10986"/>
  <c r="AG26" i="10986"/>
  <c r="Y26" i="10986"/>
  <c r="AF26" i="10986"/>
  <c r="X26" i="10986"/>
  <c r="Z26" i="10986"/>
  <c r="AA28" i="10986"/>
  <c r="AG28" i="10986"/>
  <c r="Y28" i="10986"/>
  <c r="AF28" i="10986"/>
  <c r="X28" i="10986"/>
  <c r="Z29" i="10986"/>
  <c r="Y31" i="10986"/>
  <c r="AB32" i="10986"/>
  <c r="AA32" i="10986"/>
  <c r="AG32" i="10986"/>
  <c r="Y32" i="10986"/>
  <c r="AF32" i="10986"/>
  <c r="X32" i="10986"/>
  <c r="AG40" i="10986"/>
  <c r="Y40" i="10986"/>
  <c r="AF40" i="10986"/>
  <c r="W40" i="10986"/>
  <c r="AE40" i="10986"/>
  <c r="AD40" i="10986"/>
  <c r="AB40" i="10986"/>
  <c r="AA40" i="10986"/>
  <c r="BD44" i="10986"/>
  <c r="AV44" i="10986"/>
  <c r="AW44" i="10986"/>
  <c r="Z49" i="10986"/>
  <c r="AF57" i="10986"/>
  <c r="X57" i="10986"/>
  <c r="Z57" i="10986"/>
  <c r="AG57" i="10986"/>
  <c r="W57" i="10986"/>
  <c r="AD57" i="10986"/>
  <c r="AE57" i="10986"/>
  <c r="AC57" i="10986"/>
  <c r="AA57" i="10986"/>
  <c r="Y57" i="10986"/>
  <c r="BD79" i="10986"/>
  <c r="AV79" i="10986"/>
  <c r="BB79" i="10986"/>
  <c r="AW79" i="10986"/>
  <c r="AB26" i="10986"/>
  <c r="W28" i="10986"/>
  <c r="W32" i="10986"/>
  <c r="AW39" i="10986"/>
  <c r="AV39" i="10986"/>
  <c r="BD39" i="10986"/>
  <c r="BB39" i="10986"/>
  <c r="X40" i="10986"/>
  <c r="X43" i="10986"/>
  <c r="AG48" i="10986"/>
  <c r="AV49" i="10986"/>
  <c r="BD49" i="10986"/>
  <c r="BB49" i="10986"/>
  <c r="AB57" i="10986"/>
  <c r="AA29" i="10986"/>
  <c r="AG29" i="10986"/>
  <c r="Y29" i="10986"/>
  <c r="AF29" i="10986"/>
  <c r="X29" i="10986"/>
  <c r="AE31" i="10986"/>
  <c r="W31" i="10986"/>
  <c r="AC31" i="10986"/>
  <c r="AB31" i="10986"/>
  <c r="BD25" i="10986"/>
  <c r="AV25" i="10986"/>
  <c r="BB25" i="10986"/>
  <c r="AC26" i="10986"/>
  <c r="Z28" i="10986"/>
  <c r="AC29" i="10986"/>
  <c r="AA31" i="10986"/>
  <c r="Z32" i="10986"/>
  <c r="AW35" i="10986"/>
  <c r="BD37" i="10986"/>
  <c r="Z40" i="10986"/>
  <c r="AD43" i="10986"/>
  <c r="BB45" i="10986"/>
  <c r="AW45" i="10986"/>
  <c r="AV45" i="10986"/>
  <c r="BD45" i="10986"/>
  <c r="AH48" i="10986"/>
  <c r="AH57" i="10986"/>
  <c r="AV85" i="10986"/>
  <c r="BB85" i="10986"/>
  <c r="AW85" i="10986"/>
  <c r="BD85" i="10986"/>
  <c r="AE23" i="10986"/>
  <c r="W23" i="10986"/>
  <c r="AC23" i="10986"/>
  <c r="AB23" i="10986"/>
  <c r="AH23" i="10986"/>
  <c r="AH25" i="10986"/>
  <c r="Z25" i="10986"/>
  <c r="AF25" i="10986"/>
  <c r="X25" i="10986"/>
  <c r="AE25" i="10986"/>
  <c r="W25" i="10986"/>
  <c r="AD26" i="10986"/>
  <c r="AB28" i="10986"/>
  <c r="AD29" i="10986"/>
  <c r="U30" i="10986"/>
  <c r="AD31" i="10986"/>
  <c r="AC32" i="10986"/>
  <c r="AE35" i="10986"/>
  <c r="W35" i="10986"/>
  <c r="AD35" i="10986"/>
  <c r="AC35" i="10986"/>
  <c r="AA35" i="10986"/>
  <c r="Z35" i="10986"/>
  <c r="AC40" i="10986"/>
  <c r="AG43" i="10986"/>
  <c r="BD47" i="10986"/>
  <c r="BB47" i="10986"/>
  <c r="BD59" i="10986"/>
  <c r="AV59" i="10986"/>
  <c r="AW59" i="10986"/>
  <c r="BB59" i="10986"/>
  <c r="U60" i="10986"/>
  <c r="BB98" i="10986"/>
  <c r="AV98" i="10986"/>
  <c r="BD98" i="10986"/>
  <c r="AW98" i="10986"/>
  <c r="AW34" i="10986"/>
  <c r="AG38" i="10986"/>
  <c r="Y38" i="10986"/>
  <c r="AE38" i="10986"/>
  <c r="AA45" i="10986"/>
  <c r="BB48" i="10986"/>
  <c r="AV48" i="10986"/>
  <c r="BD50" i="10986"/>
  <c r="AV50" i="10986"/>
  <c r="AW50" i="10986"/>
  <c r="AW58" i="10986"/>
  <c r="AD21" i="10986"/>
  <c r="AW22" i="10986"/>
  <c r="AD24" i="10986"/>
  <c r="AD33" i="10986"/>
  <c r="W38" i="10986"/>
  <c r="AF38" i="10986"/>
  <c r="AC45" i="10986"/>
  <c r="U54" i="10986"/>
  <c r="BD88" i="10986"/>
  <c r="AV88" i="10986"/>
  <c r="AW88" i="10986"/>
  <c r="BB88" i="10986"/>
  <c r="AA105" i="10986"/>
  <c r="AH105" i="10986"/>
  <c r="Z105" i="10986"/>
  <c r="AE105" i="10986"/>
  <c r="W105" i="10986"/>
  <c r="AG105" i="10986"/>
  <c r="AF105" i="10986"/>
  <c r="AC105" i="10986"/>
  <c r="AB105" i="10986"/>
  <c r="AD105" i="10986"/>
  <c r="Y105" i="10986"/>
  <c r="X105" i="10986"/>
  <c r="X21" i="10986"/>
  <c r="X24" i="10986"/>
  <c r="AW26" i="10986"/>
  <c r="AW28" i="10986"/>
  <c r="AW29" i="10986"/>
  <c r="AW30" i="10986"/>
  <c r="AW32" i="10986"/>
  <c r="X33" i="10986"/>
  <c r="AE37" i="10986"/>
  <c r="Z38" i="10986"/>
  <c r="AW38" i="10986"/>
  <c r="AG42" i="10986"/>
  <c r="Y42" i="10986"/>
  <c r="AB42" i="10986"/>
  <c r="Z42" i="10986"/>
  <c r="AH42" i="10986"/>
  <c r="U45" i="10986"/>
  <c r="AF46" i="10986"/>
  <c r="X46" i="10986"/>
  <c r="Z46" i="10986"/>
  <c r="AG46" i="10986"/>
  <c r="W46" i="10986"/>
  <c r="AW48" i="10986"/>
  <c r="U67" i="10986"/>
  <c r="AE74" i="10986"/>
  <c r="W74" i="10986"/>
  <c r="AB74" i="10986"/>
  <c r="AA74" i="10986"/>
  <c r="AH74" i="10986"/>
  <c r="Y74" i="10986"/>
  <c r="AG74" i="10986"/>
  <c r="X74" i="10986"/>
  <c r="AF74" i="10986"/>
  <c r="AC74" i="10986"/>
  <c r="AD74" i="10986"/>
  <c r="U76" i="10986"/>
  <c r="U97" i="10986"/>
  <c r="AE45" i="10986"/>
  <c r="W45" i="10986"/>
  <c r="AD45" i="10986"/>
  <c r="AB45" i="10986"/>
  <c r="AH45" i="10986"/>
  <c r="BB58" i="10986"/>
  <c r="BD58" i="10986"/>
  <c r="AV58" i="10986"/>
  <c r="AA64" i="10986"/>
  <c r="AE64" i="10986"/>
  <c r="W64" i="10986"/>
  <c r="Z64" i="10986"/>
  <c r="Y64" i="10986"/>
  <c r="AH64" i="10986"/>
  <c r="X64" i="10986"/>
  <c r="AF64" i="10986"/>
  <c r="AG64" i="10986"/>
  <c r="AD64" i="10986"/>
  <c r="AW77" i="10986"/>
  <c r="BD77" i="10986"/>
  <c r="AV77" i="10986"/>
  <c r="U101" i="10986"/>
  <c r="U75" i="10986"/>
  <c r="AG82" i="10986"/>
  <c r="Y82" i="10986"/>
  <c r="AH82" i="10986"/>
  <c r="X82" i="10986"/>
  <c r="AC82" i="10986"/>
  <c r="AD82" i="10986"/>
  <c r="AB82" i="10986"/>
  <c r="Z82" i="10986"/>
  <c r="W82" i="10986"/>
  <c r="AF82" i="10986"/>
  <c r="AA82" i="10986"/>
  <c r="AC107" i="10986"/>
  <c r="AB107" i="10986"/>
  <c r="AG107" i="10986"/>
  <c r="Y107" i="10986"/>
  <c r="AD107" i="10986"/>
  <c r="AA107" i="10986"/>
  <c r="X107" i="10986"/>
  <c r="W107" i="10986"/>
  <c r="AH107" i="10986"/>
  <c r="AF107" i="10986"/>
  <c r="Z107" i="10986"/>
  <c r="AW42" i="10986"/>
  <c r="AA51" i="10986"/>
  <c r="AC51" i="10986"/>
  <c r="Z51" i="10986"/>
  <c r="AG51" i="10986"/>
  <c r="AW55" i="10986"/>
  <c r="BD55" i="10986"/>
  <c r="BB55" i="10986"/>
  <c r="AE82" i="10986"/>
  <c r="AV87" i="10986"/>
  <c r="BD87" i="10986"/>
  <c r="BB87" i="10986"/>
  <c r="AW87" i="10986"/>
  <c r="AE107" i="10986"/>
  <c r="AE39" i="10986"/>
  <c r="AG47" i="10986"/>
  <c r="Y47" i="10986"/>
  <c r="AE47" i="10986"/>
  <c r="X51" i="10986"/>
  <c r="AC54" i="10986"/>
  <c r="AB54" i="10986"/>
  <c r="Z54" i="10986"/>
  <c r="AG54" i="10986"/>
  <c r="X54" i="10986"/>
  <c r="AE56" i="10986"/>
  <c r="W56" i="10986"/>
  <c r="AD56" i="10986"/>
  <c r="AB56" i="10986"/>
  <c r="Z56" i="10986"/>
  <c r="AW56" i="10986"/>
  <c r="U62" i="10986"/>
  <c r="AF69" i="10986"/>
  <c r="X69" i="10986"/>
  <c r="AE69" i="10986"/>
  <c r="W69" i="10986"/>
  <c r="AC69" i="10986"/>
  <c r="AB69" i="10986"/>
  <c r="AH69" i="10986"/>
  <c r="AG69" i="10986"/>
  <c r="AD69" i="10986"/>
  <c r="Z69" i="10986"/>
  <c r="AH59" i="10986"/>
  <c r="Z59" i="10986"/>
  <c r="AC59" i="10986"/>
  <c r="AB59" i="10986"/>
  <c r="AA59" i="10986"/>
  <c r="AG59" i="10986"/>
  <c r="X59" i="10986"/>
  <c r="AC62" i="10986"/>
  <c r="AB62" i="10986"/>
  <c r="AA62" i="10986"/>
  <c r="Z62" i="10986"/>
  <c r="AG62" i="10986"/>
  <c r="X62" i="10986"/>
  <c r="U64" i="10986"/>
  <c r="BD86" i="10986"/>
  <c r="AV86" i="10986"/>
  <c r="AW86" i="10986"/>
  <c r="BB86" i="10986"/>
  <c r="AV95" i="10986"/>
  <c r="BD95" i="10986"/>
  <c r="AW95" i="10986"/>
  <c r="BB95" i="10986"/>
  <c r="AH96" i="10986"/>
  <c r="Z96" i="10986"/>
  <c r="AG96" i="10986"/>
  <c r="X96" i="10986"/>
  <c r="AF96" i="10986"/>
  <c r="W96" i="10986"/>
  <c r="AC96" i="10986"/>
  <c r="AD96" i="10986"/>
  <c r="AB96" i="10986"/>
  <c r="AE96" i="10986"/>
  <c r="AA96" i="10986"/>
  <c r="Y96" i="10986"/>
  <c r="AE52" i="10986"/>
  <c r="Z53" i="10986"/>
  <c r="AA58" i="10986"/>
  <c r="AE60" i="10986"/>
  <c r="Z61" i="10986"/>
  <c r="AB66" i="10986"/>
  <c r="BB71" i="10986"/>
  <c r="BD73" i="10986"/>
  <c r="AW74" i="10986"/>
  <c r="AW81" i="10986"/>
  <c r="AV93" i="10986"/>
  <c r="BD93" i="10986"/>
  <c r="BD94" i="10986"/>
  <c r="AV94" i="10986"/>
  <c r="AW94" i="10986"/>
  <c r="BB94" i="10986"/>
  <c r="AH50" i="10986"/>
  <c r="Z50" i="10986"/>
  <c r="AE50" i="10986"/>
  <c r="X52" i="10986"/>
  <c r="AG52" i="10986"/>
  <c r="AC53" i="10986"/>
  <c r="AV57" i="10986"/>
  <c r="X60" i="10986"/>
  <c r="AG60" i="10986"/>
  <c r="AC61" i="10986"/>
  <c r="AB65" i="10986"/>
  <c r="AG65" i="10986"/>
  <c r="AF65" i="10986"/>
  <c r="X65" i="10986"/>
  <c r="AH65" i="10986"/>
  <c r="AH86" i="10986"/>
  <c r="Z86" i="10986"/>
  <c r="AG86" i="10986"/>
  <c r="X86" i="10986"/>
  <c r="AC86" i="10986"/>
  <c r="AF86" i="10986"/>
  <c r="AE86" i="10986"/>
  <c r="AB86" i="10986"/>
  <c r="AA86" i="10986"/>
  <c r="AB102" i="10986"/>
  <c r="AA102" i="10986"/>
  <c r="AF102" i="10986"/>
  <c r="X102" i="10986"/>
  <c r="AG102" i="10986"/>
  <c r="AE102" i="10986"/>
  <c r="AC102" i="10986"/>
  <c r="Z102" i="10986"/>
  <c r="AD102" i="10986"/>
  <c r="Y102" i="10986"/>
  <c r="BD104" i="10986"/>
  <c r="AV104" i="10986"/>
  <c r="AW104" i="10986"/>
  <c r="BB65" i="10986"/>
  <c r="AW71" i="10986"/>
  <c r="AV71" i="10986"/>
  <c r="AV74" i="10986"/>
  <c r="BD74" i="10986"/>
  <c r="U80" i="10986"/>
  <c r="BD80" i="10986"/>
  <c r="AW80" i="10986"/>
  <c r="AV80" i="10986"/>
  <c r="AV82" i="10986"/>
  <c r="BB82" i="10986"/>
  <c r="AE53" i="10986"/>
  <c r="AG58" i="10986"/>
  <c r="Y58" i="10986"/>
  <c r="AE58" i="10986"/>
  <c r="AE61" i="10986"/>
  <c r="BD63" i="10986"/>
  <c r="AV63" i="10986"/>
  <c r="AC66" i="10986"/>
  <c r="AH66" i="10986"/>
  <c r="Z66" i="10986"/>
  <c r="AG66" i="10986"/>
  <c r="Y66" i="10986"/>
  <c r="BD66" i="10986"/>
  <c r="AV66" i="10986"/>
  <c r="AB77" i="10986"/>
  <c r="AC77" i="10986"/>
  <c r="AH77" i="10986"/>
  <c r="X77" i="10986"/>
  <c r="AG77" i="10986"/>
  <c r="W77" i="10986"/>
  <c r="AE77" i="10986"/>
  <c r="AD77" i="10986"/>
  <c r="BD81" i="10986"/>
  <c r="AV81" i="10986"/>
  <c r="BB81" i="10986"/>
  <c r="U83" i="10986"/>
  <c r="AH90" i="10986"/>
  <c r="Z90" i="10986"/>
  <c r="AG90" i="10986"/>
  <c r="X90" i="10986"/>
  <c r="AF90" i="10986"/>
  <c r="W90" i="10986"/>
  <c r="AC90" i="10986"/>
  <c r="AA90" i="10986"/>
  <c r="Y90" i="10986"/>
  <c r="AW51" i="10986"/>
  <c r="AW52" i="10986"/>
  <c r="AW60" i="10986"/>
  <c r="Z67" i="10986"/>
  <c r="AH67" i="10986"/>
  <c r="AV67" i="10986"/>
  <c r="BD67" i="10986"/>
  <c r="AA68" i="10986"/>
  <c r="AW68" i="10986"/>
  <c r="AC70" i="10986"/>
  <c r="AE72" i="10986"/>
  <c r="AA76" i="10986"/>
  <c r="AG76" i="10986"/>
  <c r="X76" i="10986"/>
  <c r="AF76" i="10986"/>
  <c r="AV83" i="10986"/>
  <c r="BB83" i="10986"/>
  <c r="AH84" i="10986"/>
  <c r="Z84" i="10986"/>
  <c r="AG84" i="10986"/>
  <c r="X84" i="10986"/>
  <c r="AC84" i="10986"/>
  <c r="BD84" i="10986"/>
  <c r="AV84" i="10986"/>
  <c r="AW84" i="10986"/>
  <c r="BD90" i="10986"/>
  <c r="AV90" i="10986"/>
  <c r="AW90" i="10986"/>
  <c r="AF98" i="10986"/>
  <c r="X98" i="10986"/>
  <c r="AB98" i="10986"/>
  <c r="AE98" i="10986"/>
  <c r="AD98" i="10986"/>
  <c r="AA98" i="10986"/>
  <c r="Z98" i="10986"/>
  <c r="AC99" i="10986"/>
  <c r="AB99" i="10986"/>
  <c r="AG99" i="10986"/>
  <c r="Y99" i="10986"/>
  <c r="AD99" i="10986"/>
  <c r="AA99" i="10986"/>
  <c r="X99" i="10986"/>
  <c r="W99" i="10986"/>
  <c r="AW67" i="10986"/>
  <c r="AB68" i="10986"/>
  <c r="AD70" i="10986"/>
  <c r="AH75" i="10986"/>
  <c r="Z75" i="10986"/>
  <c r="AA75" i="10986"/>
  <c r="AF75" i="10986"/>
  <c r="AC78" i="10986"/>
  <c r="Z78" i="10986"/>
  <c r="AF78" i="10986"/>
  <c r="AH88" i="10986"/>
  <c r="Z88" i="10986"/>
  <c r="AG88" i="10986"/>
  <c r="X88" i="10986"/>
  <c r="AF88" i="10986"/>
  <c r="W88" i="10986"/>
  <c r="AC88" i="10986"/>
  <c r="BD92" i="10986"/>
  <c r="AV92" i="10986"/>
  <c r="AW92" i="10986"/>
  <c r="AD68" i="10986"/>
  <c r="X70" i="10986"/>
  <c r="AF70" i="10986"/>
  <c r="BD75" i="10986"/>
  <c r="AV75" i="10986"/>
  <c r="AV89" i="10986"/>
  <c r="BD89" i="10986"/>
  <c r="BB89" i="10986"/>
  <c r="AH92" i="10986"/>
  <c r="Z92" i="10986"/>
  <c r="AG92" i="10986"/>
  <c r="X92" i="10986"/>
  <c r="AF92" i="10986"/>
  <c r="W92" i="10986"/>
  <c r="AC92" i="10986"/>
  <c r="BD96" i="10986"/>
  <c r="AV96" i="10986"/>
  <c r="AW96" i="10986"/>
  <c r="BD115" i="10986"/>
  <c r="AV115" i="10986"/>
  <c r="AW115" i="10986"/>
  <c r="AW64" i="10986"/>
  <c r="W68" i="10986"/>
  <c r="Y70" i="10986"/>
  <c r="Y75" i="10986"/>
  <c r="Y78" i="10986"/>
  <c r="AE80" i="10986"/>
  <c r="W80" i="10986"/>
  <c r="AG80" i="10986"/>
  <c r="AB80" i="10986"/>
  <c r="AH80" i="10986"/>
  <c r="AB88" i="10986"/>
  <c r="AV91" i="10986"/>
  <c r="BD91" i="10986"/>
  <c r="BB91" i="10986"/>
  <c r="Y92" i="10986"/>
  <c r="AH94" i="10986"/>
  <c r="Z94" i="10986"/>
  <c r="AG94" i="10986"/>
  <c r="X94" i="10986"/>
  <c r="AF94" i="10986"/>
  <c r="W94" i="10986"/>
  <c r="AC94" i="10986"/>
  <c r="BB96" i="10986"/>
  <c r="U113" i="10986"/>
  <c r="BB119" i="10986"/>
  <c r="AW119" i="10986"/>
  <c r="AV119" i="10986"/>
  <c r="BD119" i="10986"/>
  <c r="AW70" i="10986"/>
  <c r="AA97" i="10986"/>
  <c r="AE97" i="10986"/>
  <c r="W97" i="10986"/>
  <c r="AG97" i="10986"/>
  <c r="AF106" i="10986"/>
  <c r="X106" i="10986"/>
  <c r="AE106" i="10986"/>
  <c r="W106" i="10986"/>
  <c r="AB106" i="10986"/>
  <c r="U112" i="10986"/>
  <c r="AA113" i="10986"/>
  <c r="AH113" i="10986"/>
  <c r="Z113" i="10986"/>
  <c r="AF113" i="10986"/>
  <c r="X113" i="10986"/>
  <c r="AE113" i="10986"/>
  <c r="W113" i="10986"/>
  <c r="AW114" i="10986"/>
  <c r="AC115" i="10986"/>
  <c r="AB115" i="10986"/>
  <c r="AH115" i="10986"/>
  <c r="Z115" i="10986"/>
  <c r="AG115" i="10986"/>
  <c r="Y115" i="10986"/>
  <c r="AB118" i="10986"/>
  <c r="AD118" i="10986"/>
  <c r="AC118" i="10986"/>
  <c r="Z118" i="10986"/>
  <c r="AH118" i="10986"/>
  <c r="Y118" i="10986"/>
  <c r="AB110" i="10986"/>
  <c r="AA110" i="10986"/>
  <c r="AG110" i="10986"/>
  <c r="Y110" i="10986"/>
  <c r="AF110" i="10986"/>
  <c r="X110" i="10986"/>
  <c r="BD116" i="10986"/>
  <c r="AV116" i="10986"/>
  <c r="AW117" i="10986"/>
  <c r="Z110" i="10986"/>
  <c r="BD114" i="10986"/>
  <c r="AG119" i="10986"/>
  <c r="Y119" i="10986"/>
  <c r="AE119" i="10986"/>
  <c r="W119" i="10986"/>
  <c r="AB119" i="10986"/>
  <c r="Z119" i="10986"/>
  <c r="X119" i="10986"/>
  <c r="AH119" i="10986"/>
  <c r="AF119" i="10986"/>
  <c r="BD100" i="10986"/>
  <c r="AV100" i="10986"/>
  <c r="AG103" i="10986"/>
  <c r="Y103" i="10986"/>
  <c r="AF103" i="10986"/>
  <c r="X103" i="10986"/>
  <c r="AC103" i="10986"/>
  <c r="BB103" i="10986"/>
  <c r="U105" i="10986"/>
  <c r="BD108" i="10986"/>
  <c r="AV108" i="10986"/>
  <c r="AC110" i="10986"/>
  <c r="BB111" i="10986"/>
  <c r="BD111" i="10986"/>
  <c r="AF114" i="10986"/>
  <c r="X114" i="10986"/>
  <c r="AE114" i="10986"/>
  <c r="W114" i="10986"/>
  <c r="AC114" i="10986"/>
  <c r="AB114" i="10986"/>
  <c r="AA119" i="10986"/>
  <c r="AW120" i="10986"/>
  <c r="AV120" i="10986"/>
  <c r="AW76" i="10986"/>
  <c r="AA101" i="10986"/>
  <c r="AW101" i="10986"/>
  <c r="BB102" i="10986"/>
  <c r="Z104" i="10986"/>
  <c r="AH104" i="10986"/>
  <c r="AA109" i="10986"/>
  <c r="AW109" i="10986"/>
  <c r="BB110" i="10986"/>
  <c r="AC111" i="10986"/>
  <c r="Z112" i="10986"/>
  <c r="AH112" i="10986"/>
  <c r="AV112" i="10986"/>
  <c r="BD112" i="10986"/>
  <c r="AA117" i="10986"/>
  <c r="AW118" i="10986"/>
  <c r="AD111" i="10986"/>
  <c r="AW112" i="10986"/>
  <c r="AD101" i="10986"/>
  <c r="AW102" i="10986"/>
  <c r="AD109" i="10986"/>
  <c r="AW110" i="10986"/>
  <c r="X111" i="10986"/>
  <c r="AF111" i="10986"/>
  <c r="AD117" i="10986"/>
  <c r="BB118" i="10986"/>
  <c r="AW97" i="10986"/>
  <c r="W101" i="10986"/>
  <c r="AW105" i="10986"/>
  <c r="W109" i="10986"/>
  <c r="Y111" i="10986"/>
  <c r="W117" i="10986"/>
  <c r="AD123" i="10986"/>
  <c r="AW124" i="10986"/>
  <c r="AC126" i="10986"/>
  <c r="AD131" i="10986"/>
  <c r="Q132" i="10986"/>
  <c r="AC134" i="10986"/>
  <c r="Q139" i="10986"/>
  <c r="AE157" i="10986"/>
  <c r="W157" i="10986"/>
  <c r="AA157" i="10986"/>
  <c r="AH157" i="10986"/>
  <c r="Z157" i="10986"/>
  <c r="AG157" i="10986"/>
  <c r="Y157" i="10986"/>
  <c r="AF162" i="10986"/>
  <c r="X162" i="10986"/>
  <c r="AB162" i="10986"/>
  <c r="AA162" i="10986"/>
  <c r="AH162" i="10986"/>
  <c r="Z162" i="10986"/>
  <c r="AD126" i="10986"/>
  <c r="AD134" i="10986"/>
  <c r="AE141" i="10986"/>
  <c r="W141" i="10986"/>
  <c r="AA141" i="10986"/>
  <c r="AG141" i="10986"/>
  <c r="AB142" i="10986"/>
  <c r="AF142" i="10986"/>
  <c r="X142" i="10986"/>
  <c r="AG142" i="10986"/>
  <c r="Q153" i="10986"/>
  <c r="U153" i="10986"/>
  <c r="AC163" i="10986"/>
  <c r="AG163" i="10986"/>
  <c r="Y163" i="10986"/>
  <c r="AF163" i="10986"/>
  <c r="X163" i="10986"/>
  <c r="AE163" i="10986"/>
  <c r="W163" i="10986"/>
  <c r="AD121" i="10986"/>
  <c r="AW122" i="10986"/>
  <c r="X123" i="10986"/>
  <c r="AF123" i="10986"/>
  <c r="W126" i="10986"/>
  <c r="AE126" i="10986"/>
  <c r="AB127" i="10986"/>
  <c r="AD129" i="10986"/>
  <c r="X131" i="10986"/>
  <c r="AF131" i="10986"/>
  <c r="W134" i="10986"/>
  <c r="AE134" i="10986"/>
  <c r="AB135" i="10986"/>
  <c r="AC139" i="10986"/>
  <c r="AG139" i="10986"/>
  <c r="Y139" i="10986"/>
  <c r="AF139" i="10986"/>
  <c r="X141" i="10986"/>
  <c r="AH141" i="10986"/>
  <c r="W142" i="10986"/>
  <c r="AH142" i="10986"/>
  <c r="AA145" i="10986"/>
  <c r="AE145" i="10986"/>
  <c r="W145" i="10986"/>
  <c r="AG145" i="10986"/>
  <c r="AF146" i="10986"/>
  <c r="X146" i="10986"/>
  <c r="AB146" i="10986"/>
  <c r="AG146" i="10986"/>
  <c r="AF149" i="10986"/>
  <c r="AB157" i="10986"/>
  <c r="Y162" i="10986"/>
  <c r="Z163" i="10986"/>
  <c r="AE165" i="10986"/>
  <c r="W165" i="10986"/>
  <c r="AA165" i="10986"/>
  <c r="AH165" i="10986"/>
  <c r="Z165" i="10986"/>
  <c r="AG165" i="10986"/>
  <c r="Y165" i="10986"/>
  <c r="AF170" i="10986"/>
  <c r="X170" i="10986"/>
  <c r="AB170" i="10986"/>
  <c r="AA170" i="10986"/>
  <c r="AH170" i="10986"/>
  <c r="Z170" i="10986"/>
  <c r="Y123" i="10986"/>
  <c r="AG123" i="10986"/>
  <c r="AD124" i="10986"/>
  <c r="Q125" i="10986"/>
  <c r="X126" i="10986"/>
  <c r="AF126" i="10986"/>
  <c r="AC127" i="10986"/>
  <c r="W129" i="10986"/>
  <c r="AE129" i="10986"/>
  <c r="Y131" i="10986"/>
  <c r="AG131" i="10986"/>
  <c r="AD132" i="10986"/>
  <c r="Q133" i="10986"/>
  <c r="X134" i="10986"/>
  <c r="AF134" i="10986"/>
  <c r="AC135" i="10986"/>
  <c r="Q136" i="10986"/>
  <c r="W139" i="10986"/>
  <c r="AH139" i="10986"/>
  <c r="Y141" i="10986"/>
  <c r="Y142" i="10986"/>
  <c r="Q143" i="10986"/>
  <c r="X145" i="10986"/>
  <c r="AH145" i="10986"/>
  <c r="W146" i="10986"/>
  <c r="AH146" i="10986"/>
  <c r="U149" i="10986"/>
  <c r="AG151" i="10986"/>
  <c r="Y151" i="10986"/>
  <c r="AC151" i="10986"/>
  <c r="AB151" i="10986"/>
  <c r="AA151" i="10986"/>
  <c r="Q152" i="10986"/>
  <c r="AC157" i="10986"/>
  <c r="Q161" i="10986"/>
  <c r="U161" i="10986"/>
  <c r="AC162" i="10986"/>
  <c r="AA163" i="10986"/>
  <c r="X165" i="10986"/>
  <c r="W170" i="10986"/>
  <c r="Y126" i="10986"/>
  <c r="AG126" i="10986"/>
  <c r="AD127" i="10986"/>
  <c r="Z131" i="10986"/>
  <c r="AH131" i="10986"/>
  <c r="Y134" i="10986"/>
  <c r="AG134" i="10986"/>
  <c r="AD135" i="10986"/>
  <c r="Z141" i="10986"/>
  <c r="Z142" i="10986"/>
  <c r="AE149" i="10986"/>
  <c r="W149" i="10986"/>
  <c r="AA149" i="10986"/>
  <c r="AG149" i="10986"/>
  <c r="Y149" i="10986"/>
  <c r="AD157" i="10986"/>
  <c r="AD162" i="10986"/>
  <c r="AB163" i="10986"/>
  <c r="AB120" i="10986"/>
  <c r="Y121" i="10986"/>
  <c r="AG121" i="10986"/>
  <c r="AA123" i="10986"/>
  <c r="AW123" i="10986"/>
  <c r="X124" i="10986"/>
  <c r="AF124" i="10986"/>
  <c r="BB124" i="10986"/>
  <c r="AC125" i="10986"/>
  <c r="Z126" i="10986"/>
  <c r="AH126" i="10986"/>
  <c r="W127" i="10986"/>
  <c r="AE127" i="10986"/>
  <c r="AB128" i="10986"/>
  <c r="Y129" i="10986"/>
  <c r="AG129" i="10986"/>
  <c r="AA131" i="10986"/>
  <c r="X132" i="10986"/>
  <c r="AF132" i="10986"/>
  <c r="AC133" i="10986"/>
  <c r="Z134" i="10986"/>
  <c r="AH134" i="10986"/>
  <c r="W135" i="10986"/>
  <c r="AE135" i="10986"/>
  <c r="U137" i="10986"/>
  <c r="Z139" i="10986"/>
  <c r="AB141" i="10986"/>
  <c r="AA142" i="10986"/>
  <c r="AG143" i="10986"/>
  <c r="Y143" i="10986"/>
  <c r="AC143" i="10986"/>
  <c r="AF143" i="10986"/>
  <c r="Z145" i="10986"/>
  <c r="Z146" i="10986"/>
  <c r="X149" i="10986"/>
  <c r="X151" i="10986"/>
  <c r="Q155" i="10986"/>
  <c r="AF157" i="10986"/>
  <c r="AG159" i="10986"/>
  <c r="Y159" i="10986"/>
  <c r="AC159" i="10986"/>
  <c r="AB159" i="10986"/>
  <c r="AA159" i="10986"/>
  <c r="AE162" i="10986"/>
  <c r="AD163" i="10986"/>
  <c r="AC165" i="10986"/>
  <c r="AF167" i="10986"/>
  <c r="Q169" i="10986"/>
  <c r="U169" i="10986"/>
  <c r="AC170" i="10986"/>
  <c r="AB123" i="10986"/>
  <c r="Y124" i="10986"/>
  <c r="AG124" i="10986"/>
  <c r="AA126" i="10986"/>
  <c r="X127" i="10986"/>
  <c r="AF127" i="10986"/>
  <c r="AC128" i="10986"/>
  <c r="Z129" i="10986"/>
  <c r="AH129" i="10986"/>
  <c r="AB131" i="10986"/>
  <c r="Y132" i="10986"/>
  <c r="AG132" i="10986"/>
  <c r="AA134" i="10986"/>
  <c r="X135" i="10986"/>
  <c r="AF135" i="10986"/>
  <c r="AH136" i="10986"/>
  <c r="Z136" i="10986"/>
  <c r="AE136" i="10986"/>
  <c r="AA137" i="10986"/>
  <c r="AE137" i="10986"/>
  <c r="W137" i="10986"/>
  <c r="AG137" i="10986"/>
  <c r="AF138" i="10986"/>
  <c r="X138" i="10986"/>
  <c r="AB138" i="10986"/>
  <c r="AG138" i="10986"/>
  <c r="AA139" i="10986"/>
  <c r="AC141" i="10986"/>
  <c r="AC142" i="10986"/>
  <c r="AB145" i="10986"/>
  <c r="AA146" i="10986"/>
  <c r="AC147" i="10986"/>
  <c r="AG147" i="10986"/>
  <c r="Y147" i="10986"/>
  <c r="AF147" i="10986"/>
  <c r="Z149" i="10986"/>
  <c r="Z151" i="10986"/>
  <c r="AF154" i="10986"/>
  <c r="X154" i="10986"/>
  <c r="AB154" i="10986"/>
  <c r="AA154" i="10986"/>
  <c r="AH154" i="10986"/>
  <c r="Z154" i="10986"/>
  <c r="AG162" i="10986"/>
  <c r="AH163" i="10986"/>
  <c r="AD165" i="10986"/>
  <c r="AD170" i="10986"/>
  <c r="AW121" i="10986"/>
  <c r="Z124" i="10986"/>
  <c r="AV124" i="10986"/>
  <c r="Y127" i="10986"/>
  <c r="Z132" i="10986"/>
  <c r="Y135" i="10986"/>
  <c r="AB139" i="10986"/>
  <c r="AD141" i="10986"/>
  <c r="AD142" i="10986"/>
  <c r="AC145" i="10986"/>
  <c r="AC146" i="10986"/>
  <c r="AB149" i="10986"/>
  <c r="AD151" i="10986"/>
  <c r="AC155" i="10986"/>
  <c r="AG155" i="10986"/>
  <c r="Y155" i="10986"/>
  <c r="AF155" i="10986"/>
  <c r="X155" i="10986"/>
  <c r="AE155" i="10986"/>
  <c r="W155" i="10986"/>
  <c r="Q163" i="10986"/>
  <c r="AF165" i="10986"/>
  <c r="AG167" i="10986"/>
  <c r="Y167" i="10986"/>
  <c r="AC167" i="10986"/>
  <c r="AB167" i="10986"/>
  <c r="AA167" i="10986"/>
  <c r="AE170" i="10986"/>
  <c r="AD150" i="10986"/>
  <c r="Q151" i="10986"/>
  <c r="AC153" i="10986"/>
  <c r="AD158" i="10986"/>
  <c r="Q159" i="10986"/>
  <c r="AC161" i="10986"/>
  <c r="AD166" i="10986"/>
  <c r="Q167" i="10986"/>
  <c r="AC169" i="10986"/>
  <c r="AD153" i="10986"/>
  <c r="AD161" i="10986"/>
  <c r="AD169" i="10986"/>
  <c r="Z144" i="10986"/>
  <c r="AH144" i="10986"/>
  <c r="X150" i="10986"/>
  <c r="AF150" i="10986"/>
  <c r="Z152" i="10986"/>
  <c r="AH152" i="10986"/>
  <c r="W153" i="10986"/>
  <c r="AE153" i="10986"/>
  <c r="X158" i="10986"/>
  <c r="AF158" i="10986"/>
  <c r="Z160" i="10986"/>
  <c r="AH160" i="10986"/>
  <c r="W161" i="10986"/>
  <c r="AE161" i="10986"/>
  <c r="X166" i="10986"/>
  <c r="AF166" i="10986"/>
  <c r="Z168" i="10986"/>
  <c r="AH168" i="10986"/>
  <c r="W169" i="10986"/>
  <c r="AE169" i="10986"/>
  <c r="T39" i="10962"/>
  <c r="T40" i="10962"/>
  <c r="T41" i="10962"/>
  <c r="T42" i="10962"/>
  <c r="T43" i="10962"/>
  <c r="T44" i="10962"/>
  <c r="T38" i="10985"/>
  <c r="T37" i="10985"/>
  <c r="T36" i="10985"/>
  <c r="T35" i="10985"/>
  <c r="T34" i="10985"/>
  <c r="T33" i="10985"/>
  <c r="T32" i="10985"/>
  <c r="T31" i="10985"/>
  <c r="T30" i="10985"/>
  <c r="T29" i="10985"/>
  <c r="T28" i="10985"/>
  <c r="T27" i="10985"/>
  <c r="T25" i="10985"/>
  <c r="T24" i="10985"/>
  <c r="T23" i="10985"/>
  <c r="T22" i="10985"/>
  <c r="T21" i="10985"/>
  <c r="AC173" i="10986" l="1"/>
  <c r="CJ90" i="10986" s="1"/>
  <c r="AF173" i="10986"/>
  <c r="CJ93" i="10986" s="1"/>
  <c r="AG173" i="10986"/>
  <c r="CJ94" i="10986" s="1"/>
  <c r="AB173" i="10986"/>
  <c r="CJ89" i="10986" s="1"/>
  <c r="AE173" i="10986"/>
  <c r="CJ92" i="10986" s="1"/>
  <c r="Y173" i="10986"/>
  <c r="CJ86" i="10986" s="1"/>
  <c r="Z173" i="10986"/>
  <c r="CJ87" i="10986" s="1"/>
  <c r="W173" i="10986"/>
  <c r="CJ84" i="10986" s="1"/>
  <c r="AA173" i="10986"/>
  <c r="CJ88" i="10986" s="1"/>
  <c r="AH173" i="10986"/>
  <c r="CJ95" i="10986" s="1"/>
  <c r="AX22" i="10986"/>
  <c r="AY22" i="10986" s="1"/>
  <c r="AX21" i="10986"/>
  <c r="AY21" i="10986"/>
  <c r="BM31" i="10986"/>
  <c r="X173" i="10986"/>
  <c r="CJ85" i="10986" s="1"/>
  <c r="AD173" i="10986"/>
  <c r="CJ91" i="10986" s="1"/>
  <c r="BM30" i="10986"/>
  <c r="BG170" i="10985"/>
  <c r="BE170" i="10985"/>
  <c r="BD170" i="10985"/>
  <c r="BC170" i="10985"/>
  <c r="BB170" i="10985"/>
  <c r="BA170" i="10985"/>
  <c r="AZ170" i="10985"/>
  <c r="BF170" i="10985" s="1"/>
  <c r="AY170" i="10985"/>
  <c r="AX170" i="10985"/>
  <c r="AW170" i="10985"/>
  <c r="AV170" i="10985"/>
  <c r="AU170" i="10985"/>
  <c r="AS170" i="10985"/>
  <c r="AT170" i="10985" s="1"/>
  <c r="AM170" i="10985"/>
  <c r="AE170" i="10985"/>
  <c r="V170" i="10985"/>
  <c r="AG170" i="10985" s="1"/>
  <c r="U170" i="10985"/>
  <c r="T170" i="10985"/>
  <c r="Q170" i="10985"/>
  <c r="BG169" i="10985"/>
  <c r="BE169" i="10985"/>
  <c r="BD169" i="10985"/>
  <c r="BC169" i="10985"/>
  <c r="BB169" i="10985"/>
  <c r="BA169" i="10985"/>
  <c r="AZ169" i="10985"/>
  <c r="BF169" i="10985" s="1"/>
  <c r="AY169" i="10985"/>
  <c r="AX169" i="10985"/>
  <c r="AW169" i="10985"/>
  <c r="AV169" i="10985"/>
  <c r="AU169" i="10985"/>
  <c r="AS169" i="10985"/>
  <c r="AT169" i="10985" s="1"/>
  <c r="AM169" i="10985"/>
  <c r="V169" i="10985"/>
  <c r="AF169" i="10985" s="1"/>
  <c r="T169" i="10985"/>
  <c r="Q169" i="10985" s="1"/>
  <c r="BG168" i="10985"/>
  <c r="BE168" i="10985"/>
  <c r="BD168" i="10985"/>
  <c r="BC168" i="10985"/>
  <c r="BB168" i="10985"/>
  <c r="BA168" i="10985"/>
  <c r="AZ168" i="10985"/>
  <c r="BF168" i="10985" s="1"/>
  <c r="AY168" i="10985"/>
  <c r="AX168" i="10985"/>
  <c r="AW168" i="10985"/>
  <c r="AV168" i="10985"/>
  <c r="AU168" i="10985"/>
  <c r="AS168" i="10985"/>
  <c r="AT168" i="10985" s="1"/>
  <c r="AM168" i="10985"/>
  <c r="AE168" i="10985"/>
  <c r="AC168" i="10985"/>
  <c r="Y168" i="10985"/>
  <c r="X168" i="10985"/>
  <c r="V168" i="10985"/>
  <c r="AH168" i="10985" s="1"/>
  <c r="T168" i="10985"/>
  <c r="Q168" i="10985" s="1"/>
  <c r="BG167" i="10985"/>
  <c r="BE167" i="10985"/>
  <c r="BD167" i="10985"/>
  <c r="BC167" i="10985"/>
  <c r="BB167" i="10985"/>
  <c r="BA167" i="10985"/>
  <c r="AZ167" i="10985"/>
  <c r="BF167" i="10985" s="1"/>
  <c r="AY167" i="10985"/>
  <c r="AX167" i="10985"/>
  <c r="AW167" i="10985"/>
  <c r="AV167" i="10985"/>
  <c r="AU167" i="10985"/>
  <c r="AS167" i="10985"/>
  <c r="AT167" i="10985" s="1"/>
  <c r="AM167" i="10985"/>
  <c r="V167" i="10985"/>
  <c r="AH167" i="10985" s="1"/>
  <c r="T167" i="10985"/>
  <c r="U167" i="10985" s="1"/>
  <c r="BG166" i="10985"/>
  <c r="BE166" i="10985"/>
  <c r="BD166" i="10985"/>
  <c r="BC166" i="10985"/>
  <c r="BB166" i="10985"/>
  <c r="BA166" i="10985"/>
  <c r="AZ166" i="10985"/>
  <c r="BF166" i="10985" s="1"/>
  <c r="AY166" i="10985"/>
  <c r="AX166" i="10985"/>
  <c r="AW166" i="10985"/>
  <c r="AV166" i="10985"/>
  <c r="AU166" i="10985"/>
  <c r="AS166" i="10985"/>
  <c r="AT166" i="10985" s="1"/>
  <c r="AM166" i="10985"/>
  <c r="AG166" i="10985"/>
  <c r="AA166" i="10985"/>
  <c r="Y166" i="10985"/>
  <c r="V166" i="10985"/>
  <c r="AF166" i="10985" s="1"/>
  <c r="T166" i="10985"/>
  <c r="Q166" i="10985" s="1"/>
  <c r="BG165" i="10985"/>
  <c r="BE165" i="10985"/>
  <c r="BD165" i="10985"/>
  <c r="BC165" i="10985"/>
  <c r="BB165" i="10985"/>
  <c r="BA165" i="10985"/>
  <c r="AZ165" i="10985"/>
  <c r="BF165" i="10985" s="1"/>
  <c r="AY165" i="10985"/>
  <c r="AX165" i="10985"/>
  <c r="AW165" i="10985"/>
  <c r="AV165" i="10985"/>
  <c r="AU165" i="10985"/>
  <c r="AS165" i="10985"/>
  <c r="AT165" i="10985" s="1"/>
  <c r="AM165" i="10985"/>
  <c r="V165" i="10985"/>
  <c r="AF165" i="10985" s="1"/>
  <c r="T165" i="10985"/>
  <c r="Q165" i="10985" s="1"/>
  <c r="BG164" i="10985"/>
  <c r="BE164" i="10985"/>
  <c r="BD164" i="10985"/>
  <c r="BC164" i="10985"/>
  <c r="BB164" i="10985"/>
  <c r="BA164" i="10985"/>
  <c r="AZ164" i="10985"/>
  <c r="BF164" i="10985" s="1"/>
  <c r="AY164" i="10985"/>
  <c r="AX164" i="10985"/>
  <c r="AW164" i="10985"/>
  <c r="AV164" i="10985"/>
  <c r="AU164" i="10985"/>
  <c r="AS164" i="10985"/>
  <c r="AT164" i="10985" s="1"/>
  <c r="AM164" i="10985"/>
  <c r="AG164" i="10985"/>
  <c r="AE164" i="10985"/>
  <c r="AC164" i="10985"/>
  <c r="AB164" i="10985"/>
  <c r="Y164" i="10985"/>
  <c r="X164" i="10985"/>
  <c r="W164" i="10985"/>
  <c r="V164" i="10985"/>
  <c r="AH164" i="10985" s="1"/>
  <c r="T164" i="10985"/>
  <c r="U164" i="10985" s="1"/>
  <c r="Q164" i="10985"/>
  <c r="BG163" i="10985"/>
  <c r="BE163" i="10985"/>
  <c r="BD163" i="10985"/>
  <c r="BC163" i="10985"/>
  <c r="BB163" i="10985"/>
  <c r="BA163" i="10985"/>
  <c r="AZ163" i="10985"/>
  <c r="BF163" i="10985" s="1"/>
  <c r="AY163" i="10985"/>
  <c r="AX163" i="10985"/>
  <c r="AW163" i="10985"/>
  <c r="AV163" i="10985"/>
  <c r="AU163" i="10985"/>
  <c r="AS163" i="10985"/>
  <c r="AT163" i="10985" s="1"/>
  <c r="AM163" i="10985"/>
  <c r="V163" i="10985"/>
  <c r="T163" i="10985"/>
  <c r="BG162" i="10985"/>
  <c r="BE162" i="10985"/>
  <c r="BD162" i="10985"/>
  <c r="BC162" i="10985"/>
  <c r="BB162" i="10985"/>
  <c r="BA162" i="10985"/>
  <c r="AZ162" i="10985"/>
  <c r="BF162" i="10985" s="1"/>
  <c r="AY162" i="10985"/>
  <c r="AX162" i="10985"/>
  <c r="AW162" i="10985"/>
  <c r="AV162" i="10985"/>
  <c r="AU162" i="10985"/>
  <c r="AS162" i="10985"/>
  <c r="AT162" i="10985" s="1"/>
  <c r="AM162" i="10985"/>
  <c r="V162" i="10985"/>
  <c r="AA162" i="10985" s="1"/>
  <c r="U162" i="10985"/>
  <c r="T162" i="10985"/>
  <c r="Q162" i="10985"/>
  <c r="BG161" i="10985"/>
  <c r="BE161" i="10985"/>
  <c r="BD161" i="10985"/>
  <c r="BC161" i="10985"/>
  <c r="BB161" i="10985"/>
  <c r="BA161" i="10985"/>
  <c r="AZ161" i="10985"/>
  <c r="BF161" i="10985" s="1"/>
  <c r="AY161" i="10985"/>
  <c r="AX161" i="10985"/>
  <c r="AW161" i="10985"/>
  <c r="AV161" i="10985"/>
  <c r="AU161" i="10985"/>
  <c r="AS161" i="10985"/>
  <c r="AT161" i="10985" s="1"/>
  <c r="AM161" i="10985"/>
  <c r="V161" i="10985"/>
  <c r="AF161" i="10985" s="1"/>
  <c r="T161" i="10985"/>
  <c r="Q161" i="10985" s="1"/>
  <c r="BG160" i="10985"/>
  <c r="BE160" i="10985"/>
  <c r="BD160" i="10985"/>
  <c r="BC160" i="10985"/>
  <c r="BB160" i="10985"/>
  <c r="BA160" i="10985"/>
  <c r="AZ160" i="10985"/>
  <c r="BF160" i="10985" s="1"/>
  <c r="AY160" i="10985"/>
  <c r="AX160" i="10985"/>
  <c r="AW160" i="10985"/>
  <c r="AV160" i="10985"/>
  <c r="AU160" i="10985"/>
  <c r="AS160" i="10985"/>
  <c r="AT160" i="10985" s="1"/>
  <c r="AM160" i="10985"/>
  <c r="V160" i="10985"/>
  <c r="AH160" i="10985" s="1"/>
  <c r="T160" i="10985"/>
  <c r="U160" i="10985" s="1"/>
  <c r="BG159" i="10985"/>
  <c r="BE159" i="10985"/>
  <c r="BD159" i="10985"/>
  <c r="BC159" i="10985"/>
  <c r="BB159" i="10985"/>
  <c r="BA159" i="10985"/>
  <c r="AZ159" i="10985"/>
  <c r="BF159" i="10985" s="1"/>
  <c r="AY159" i="10985"/>
  <c r="AX159" i="10985"/>
  <c r="AW159" i="10985"/>
  <c r="AV159" i="10985"/>
  <c r="AU159" i="10985"/>
  <c r="AS159" i="10985"/>
  <c r="AT159" i="10985" s="1"/>
  <c r="AM159" i="10985"/>
  <c r="AB159" i="10985"/>
  <c r="V159" i="10985"/>
  <c r="AH159" i="10985" s="1"/>
  <c r="T159" i="10985"/>
  <c r="U159" i="10985" s="1"/>
  <c r="Q159" i="10985"/>
  <c r="BG158" i="10985"/>
  <c r="BE158" i="10985"/>
  <c r="BD158" i="10985"/>
  <c r="BC158" i="10985"/>
  <c r="BB158" i="10985"/>
  <c r="BA158" i="10985"/>
  <c r="AZ158" i="10985"/>
  <c r="BF158" i="10985" s="1"/>
  <c r="AY158" i="10985"/>
  <c r="AX158" i="10985"/>
  <c r="AW158" i="10985"/>
  <c r="AV158" i="10985"/>
  <c r="AU158" i="10985"/>
  <c r="AS158" i="10985"/>
  <c r="AT158" i="10985" s="1"/>
  <c r="AM158" i="10985"/>
  <c r="AC158" i="10985"/>
  <c r="V158" i="10985"/>
  <c r="AA158" i="10985" s="1"/>
  <c r="U158" i="10985"/>
  <c r="T158" i="10985"/>
  <c r="Q158" i="10985"/>
  <c r="BG157" i="10985"/>
  <c r="BE157" i="10985"/>
  <c r="BD157" i="10985"/>
  <c r="BC157" i="10985"/>
  <c r="BB157" i="10985"/>
  <c r="BA157" i="10985"/>
  <c r="AZ157" i="10985"/>
  <c r="BF157" i="10985" s="1"/>
  <c r="AY157" i="10985"/>
  <c r="AX157" i="10985"/>
  <c r="AW157" i="10985"/>
  <c r="AV157" i="10985"/>
  <c r="AU157" i="10985"/>
  <c r="AS157" i="10985"/>
  <c r="AT157" i="10985" s="1"/>
  <c r="AM157" i="10985"/>
  <c r="V157" i="10985"/>
  <c r="T157" i="10985"/>
  <c r="Q157" i="10985" s="1"/>
  <c r="BG156" i="10985"/>
  <c r="BE156" i="10985"/>
  <c r="BD156" i="10985"/>
  <c r="BC156" i="10985"/>
  <c r="BB156" i="10985"/>
  <c r="BA156" i="10985"/>
  <c r="AZ156" i="10985"/>
  <c r="BF156" i="10985" s="1"/>
  <c r="AY156" i="10985"/>
  <c r="AX156" i="10985"/>
  <c r="AW156" i="10985"/>
  <c r="AV156" i="10985"/>
  <c r="AU156" i="10985"/>
  <c r="AS156" i="10985"/>
  <c r="AT156" i="10985" s="1"/>
  <c r="AM156" i="10985"/>
  <c r="AC156" i="10985"/>
  <c r="Y156" i="10985"/>
  <c r="V156" i="10985"/>
  <c r="AH156" i="10985" s="1"/>
  <c r="T156" i="10985"/>
  <c r="Q156" i="10985" s="1"/>
  <c r="BG155" i="10985"/>
  <c r="BE155" i="10985"/>
  <c r="BD155" i="10985"/>
  <c r="BC155" i="10985"/>
  <c r="BB155" i="10985"/>
  <c r="BA155" i="10985"/>
  <c r="AZ155" i="10985"/>
  <c r="BF155" i="10985" s="1"/>
  <c r="AY155" i="10985"/>
  <c r="AX155" i="10985"/>
  <c r="AW155" i="10985"/>
  <c r="AV155" i="10985"/>
  <c r="AU155" i="10985"/>
  <c r="AS155" i="10985"/>
  <c r="AT155" i="10985" s="1"/>
  <c r="AM155" i="10985"/>
  <c r="V155" i="10985"/>
  <c r="Z155" i="10985" s="1"/>
  <c r="T155" i="10985"/>
  <c r="BG154" i="10985"/>
  <c r="BE154" i="10985"/>
  <c r="BD154" i="10985"/>
  <c r="BC154" i="10985"/>
  <c r="BB154" i="10985"/>
  <c r="BA154" i="10985"/>
  <c r="AZ154" i="10985"/>
  <c r="BF154" i="10985" s="1"/>
  <c r="AY154" i="10985"/>
  <c r="AX154" i="10985"/>
  <c r="AW154" i="10985"/>
  <c r="AV154" i="10985"/>
  <c r="AU154" i="10985"/>
  <c r="AS154" i="10985"/>
  <c r="AT154" i="10985" s="1"/>
  <c r="AM154" i="10985"/>
  <c r="V154" i="10985"/>
  <c r="AH154" i="10985" s="1"/>
  <c r="T154" i="10985"/>
  <c r="BG153" i="10985"/>
  <c r="BE153" i="10985"/>
  <c r="BD153" i="10985"/>
  <c r="BC153" i="10985"/>
  <c r="BB153" i="10985"/>
  <c r="BA153" i="10985"/>
  <c r="AZ153" i="10985"/>
  <c r="BF153" i="10985" s="1"/>
  <c r="AY153" i="10985"/>
  <c r="AX153" i="10985"/>
  <c r="AW153" i="10985"/>
  <c r="AV153" i="10985"/>
  <c r="AU153" i="10985"/>
  <c r="AS153" i="10985"/>
  <c r="AT153" i="10985" s="1"/>
  <c r="AM153" i="10985"/>
  <c r="AH153" i="10985"/>
  <c r="W153" i="10985"/>
  <c r="V153" i="10985"/>
  <c r="T153" i="10985"/>
  <c r="U153" i="10985" s="1"/>
  <c r="Q153" i="10985"/>
  <c r="BG152" i="10985"/>
  <c r="BD152" i="10985"/>
  <c r="AV152" i="10985"/>
  <c r="AU152" i="10985"/>
  <c r="AS152" i="10985"/>
  <c r="AM152" i="10985"/>
  <c r="BB152" i="10985" s="1"/>
  <c r="V152" i="10985"/>
  <c r="T152" i="10985"/>
  <c r="U152" i="10985" s="1"/>
  <c r="BG151" i="10985"/>
  <c r="BD151" i="10985"/>
  <c r="BB151" i="10985"/>
  <c r="AV151" i="10985"/>
  <c r="AU151" i="10985"/>
  <c r="AS151" i="10985"/>
  <c r="AM151" i="10985"/>
  <c r="X151" i="10985"/>
  <c r="V151" i="10985"/>
  <c r="T151" i="10985"/>
  <c r="BG150" i="10985"/>
  <c r="BB150" i="10985"/>
  <c r="AW150" i="10985"/>
  <c r="AU150" i="10985"/>
  <c r="AS150" i="10985"/>
  <c r="AM150" i="10985"/>
  <c r="V150" i="10985"/>
  <c r="AH150" i="10985" s="1"/>
  <c r="T150" i="10985"/>
  <c r="U150" i="10985" s="1"/>
  <c r="BG149" i="10985"/>
  <c r="AU149" i="10985"/>
  <c r="AS149" i="10985"/>
  <c r="AM149" i="10985"/>
  <c r="BB149" i="10985" s="1"/>
  <c r="AB149" i="10985"/>
  <c r="X149" i="10985"/>
  <c r="V149" i="10985"/>
  <c r="AD149" i="10985" s="1"/>
  <c r="T149" i="10985"/>
  <c r="U149" i="10985" s="1"/>
  <c r="BG148" i="10985"/>
  <c r="AW148" i="10985"/>
  <c r="AV148" i="10985"/>
  <c r="AU148" i="10985"/>
  <c r="AS148" i="10985"/>
  <c r="AM148" i="10985"/>
  <c r="BB148" i="10985" s="1"/>
  <c r="V148" i="10985"/>
  <c r="T148" i="10985"/>
  <c r="U148" i="10985" s="1"/>
  <c r="BG147" i="10985"/>
  <c r="BD147" i="10985"/>
  <c r="BB147" i="10985"/>
  <c r="AV147" i="10985"/>
  <c r="AU147" i="10985"/>
  <c r="AS147" i="10985"/>
  <c r="AM147" i="10985"/>
  <c r="V147" i="10985"/>
  <c r="AF147" i="10985" s="1"/>
  <c r="T147" i="10985"/>
  <c r="U147" i="10985" s="1"/>
  <c r="BG146" i="10985"/>
  <c r="BB146" i="10985"/>
  <c r="AU146" i="10985"/>
  <c r="AW146" i="10985" s="1"/>
  <c r="AS146" i="10985"/>
  <c r="AM146" i="10985"/>
  <c r="AE146" i="10985"/>
  <c r="X146" i="10985"/>
  <c r="V146" i="10985"/>
  <c r="AH146" i="10985" s="1"/>
  <c r="T146" i="10985"/>
  <c r="U146" i="10985" s="1"/>
  <c r="BG145" i="10985"/>
  <c r="AV145" i="10985"/>
  <c r="AU145" i="10985"/>
  <c r="AS145" i="10985"/>
  <c r="AM145" i="10985"/>
  <c r="BB145" i="10985" s="1"/>
  <c r="V145" i="10985"/>
  <c r="T145" i="10985"/>
  <c r="U145" i="10985" s="1"/>
  <c r="BG144" i="10985"/>
  <c r="AU144" i="10985"/>
  <c r="AS144" i="10985"/>
  <c r="AM144" i="10985"/>
  <c r="AC144" i="10985"/>
  <c r="X144" i="10985"/>
  <c r="V144" i="10985"/>
  <c r="AH144" i="10985" s="1"/>
  <c r="T144" i="10985"/>
  <c r="U144" i="10985" s="1"/>
  <c r="BG143" i="10985"/>
  <c r="AU143" i="10985"/>
  <c r="AS143" i="10985"/>
  <c r="AM143" i="10985"/>
  <c r="V143" i="10985"/>
  <c r="AA143" i="10985" s="1"/>
  <c r="T143" i="10985"/>
  <c r="U143" i="10985" s="1"/>
  <c r="BG142" i="10985"/>
  <c r="AU142" i="10985"/>
  <c r="AS142" i="10985"/>
  <c r="AM142" i="10985"/>
  <c r="AD142" i="10985"/>
  <c r="V142" i="10985"/>
  <c r="AE142" i="10985" s="1"/>
  <c r="T142" i="10985"/>
  <c r="U142" i="10985" s="1"/>
  <c r="BG141" i="10985"/>
  <c r="BD141" i="10985"/>
  <c r="BB141" i="10985"/>
  <c r="AV141" i="10985"/>
  <c r="AU141" i="10985"/>
  <c r="AS141" i="10985"/>
  <c r="AM141" i="10985"/>
  <c r="AF141" i="10985"/>
  <c r="Z141" i="10985"/>
  <c r="V141" i="10985"/>
  <c r="T141" i="10985"/>
  <c r="U141" i="10985" s="1"/>
  <c r="BG140" i="10985"/>
  <c r="AU140" i="10985"/>
  <c r="AS140" i="10985"/>
  <c r="AM140" i="10985"/>
  <c r="AG140" i="10985"/>
  <c r="Y140" i="10985"/>
  <c r="V140" i="10985"/>
  <c r="AH140" i="10985" s="1"/>
  <c r="T140" i="10985"/>
  <c r="BG139" i="10985"/>
  <c r="AU139" i="10985"/>
  <c r="AS139" i="10985"/>
  <c r="AM139" i="10985"/>
  <c r="BB139" i="10985" s="1"/>
  <c r="V139" i="10985"/>
  <c r="AF139" i="10985" s="1"/>
  <c r="T139" i="10985"/>
  <c r="BG138" i="10985"/>
  <c r="AU138" i="10985"/>
  <c r="AS138" i="10985"/>
  <c r="AM138" i="10985"/>
  <c r="BD138" i="10985" s="1"/>
  <c r="V138" i="10985"/>
  <c r="AC138" i="10985" s="1"/>
  <c r="T138" i="10985"/>
  <c r="U138" i="10985" s="1"/>
  <c r="BG137" i="10985"/>
  <c r="BD137" i="10985"/>
  <c r="AV137" i="10985"/>
  <c r="AU137" i="10985"/>
  <c r="AS137" i="10985"/>
  <c r="AM137" i="10985"/>
  <c r="V137" i="10985"/>
  <c r="AG137" i="10985" s="1"/>
  <c r="T137" i="10985"/>
  <c r="U137" i="10985" s="1"/>
  <c r="BG136" i="10985"/>
  <c r="AU136" i="10985"/>
  <c r="AS136" i="10985"/>
  <c r="AM136" i="10985"/>
  <c r="BB136" i="10985" s="1"/>
  <c r="AC136" i="10985"/>
  <c r="V136" i="10985"/>
  <c r="AA136" i="10985" s="1"/>
  <c r="T136" i="10985"/>
  <c r="U136" i="10985" s="1"/>
  <c r="BG135" i="10985"/>
  <c r="BD135" i="10985"/>
  <c r="BB135" i="10985"/>
  <c r="AV135" i="10985"/>
  <c r="AU135" i="10985"/>
  <c r="AS135" i="10985"/>
  <c r="AM135" i="10985"/>
  <c r="AB135" i="10985"/>
  <c r="V135" i="10985"/>
  <c r="T135" i="10985"/>
  <c r="BG134" i="10985"/>
  <c r="AW134" i="10985"/>
  <c r="AU134" i="10985"/>
  <c r="AS134" i="10985"/>
  <c r="AM134" i="10985"/>
  <c r="AG134" i="10985"/>
  <c r="AA134" i="10985"/>
  <c r="Y134" i="10985"/>
  <c r="W134" i="10985"/>
  <c r="V134" i="10985"/>
  <c r="AH134" i="10985" s="1"/>
  <c r="T134" i="10985"/>
  <c r="U134" i="10985" s="1"/>
  <c r="BG133" i="10985"/>
  <c r="BD133" i="10985"/>
  <c r="BB133" i="10985"/>
  <c r="AV133" i="10985"/>
  <c r="AU133" i="10985"/>
  <c r="AS133" i="10985"/>
  <c r="AM133" i="10985"/>
  <c r="V133" i="10985"/>
  <c r="AH133" i="10985" s="1"/>
  <c r="T133" i="10985"/>
  <c r="U133" i="10985" s="1"/>
  <c r="BG132" i="10985"/>
  <c r="AW132" i="10985"/>
  <c r="AU132" i="10985"/>
  <c r="AS132" i="10985"/>
  <c r="AM132" i="10985"/>
  <c r="V132" i="10985"/>
  <c r="AF132" i="10985" s="1"/>
  <c r="T132" i="10985"/>
  <c r="U132" i="10985" s="1"/>
  <c r="BG131" i="10985"/>
  <c r="BD131" i="10985"/>
  <c r="BB131" i="10985"/>
  <c r="AV131" i="10985"/>
  <c r="AU131" i="10985"/>
  <c r="AS131" i="10985"/>
  <c r="AM131" i="10985"/>
  <c r="V131" i="10985"/>
  <c r="AE131" i="10985" s="1"/>
  <c r="T131" i="10985"/>
  <c r="U131" i="10985" s="1"/>
  <c r="BG130" i="10985"/>
  <c r="BD130" i="10985"/>
  <c r="BB130" i="10985"/>
  <c r="AV130" i="10985"/>
  <c r="AU130" i="10985"/>
  <c r="AS130" i="10985"/>
  <c r="AM130" i="10985"/>
  <c r="V130" i="10985"/>
  <c r="Z130" i="10985" s="1"/>
  <c r="T130" i="10985"/>
  <c r="U130" i="10985" s="1"/>
  <c r="BG129" i="10985"/>
  <c r="AU129" i="10985"/>
  <c r="AS129" i="10985"/>
  <c r="AM129" i="10985"/>
  <c r="BB129" i="10985" s="1"/>
  <c r="AC129" i="10985"/>
  <c r="Y129" i="10985"/>
  <c r="W129" i="10985"/>
  <c r="V129" i="10985"/>
  <c r="AG129" i="10985" s="1"/>
  <c r="T129" i="10985"/>
  <c r="U129" i="10985" s="1"/>
  <c r="BG128" i="10985"/>
  <c r="BD128" i="10985"/>
  <c r="BB128" i="10985"/>
  <c r="AV128" i="10985"/>
  <c r="AU128" i="10985"/>
  <c r="AS128" i="10985"/>
  <c r="AM128" i="10985"/>
  <c r="AF128" i="10985"/>
  <c r="AB128" i="10985"/>
  <c r="X128" i="10985"/>
  <c r="V128" i="10985"/>
  <c r="AE128" i="10985" s="1"/>
  <c r="T128" i="10985"/>
  <c r="BG127" i="10985"/>
  <c r="AW127" i="10985"/>
  <c r="AU127" i="10985"/>
  <c r="AS127" i="10985"/>
  <c r="AM127" i="10985"/>
  <c r="Y127" i="10985"/>
  <c r="V127" i="10985"/>
  <c r="T127" i="10985"/>
  <c r="U127" i="10985" s="1"/>
  <c r="BG126" i="10985"/>
  <c r="BD126" i="10985"/>
  <c r="BB126" i="10985"/>
  <c r="AV126" i="10985"/>
  <c r="AU126" i="10985"/>
  <c r="AS126" i="10985"/>
  <c r="AM126" i="10985"/>
  <c r="V126" i="10985"/>
  <c r="AH126" i="10985" s="1"/>
  <c r="T126" i="10985"/>
  <c r="U126" i="10985" s="1"/>
  <c r="BG125" i="10985"/>
  <c r="AU125" i="10985"/>
  <c r="AS125" i="10985"/>
  <c r="AM125" i="10985"/>
  <c r="BB125" i="10985" s="1"/>
  <c r="V125" i="10985"/>
  <c r="AC125" i="10985" s="1"/>
  <c r="T125" i="10985"/>
  <c r="U125" i="10985" s="1"/>
  <c r="BG124" i="10985"/>
  <c r="AU124" i="10985"/>
  <c r="AS124" i="10985"/>
  <c r="AM124" i="10985"/>
  <c r="AV124" i="10985" s="1"/>
  <c r="V124" i="10985"/>
  <c r="AE124" i="10985" s="1"/>
  <c r="T124" i="10985"/>
  <c r="BG123" i="10985"/>
  <c r="AU123" i="10985"/>
  <c r="AS123" i="10985"/>
  <c r="AM123" i="10985"/>
  <c r="AW123" i="10985" s="1"/>
  <c r="Y123" i="10985"/>
  <c r="V123" i="10985"/>
  <c r="AH123" i="10985" s="1"/>
  <c r="T123" i="10985"/>
  <c r="U123" i="10985" s="1"/>
  <c r="BG122" i="10985"/>
  <c r="BD122" i="10985"/>
  <c r="AV122" i="10985"/>
  <c r="AU122" i="10985"/>
  <c r="AS122" i="10985"/>
  <c r="AM122" i="10985"/>
  <c r="BB122" i="10985" s="1"/>
  <c r="V122" i="10985"/>
  <c r="Z122" i="10985" s="1"/>
  <c r="T122" i="10985"/>
  <c r="U122" i="10985" s="1"/>
  <c r="BG121" i="10985"/>
  <c r="AU121" i="10985"/>
  <c r="AS121" i="10985"/>
  <c r="AM121" i="10985"/>
  <c r="BB121" i="10985" s="1"/>
  <c r="V121" i="10985"/>
  <c r="AC121" i="10985" s="1"/>
  <c r="T121" i="10985"/>
  <c r="U121" i="10985" s="1"/>
  <c r="BG120" i="10985"/>
  <c r="AU120" i="10985"/>
  <c r="AS120" i="10985"/>
  <c r="AM120" i="10985"/>
  <c r="AV120" i="10985" s="1"/>
  <c r="V120" i="10985"/>
  <c r="AF120" i="10985" s="1"/>
  <c r="T120" i="10985"/>
  <c r="BG119" i="10985"/>
  <c r="AW119" i="10985"/>
  <c r="AU119" i="10985"/>
  <c r="AS119" i="10985"/>
  <c r="AM119" i="10985"/>
  <c r="V119" i="10985"/>
  <c r="AC119" i="10985" s="1"/>
  <c r="T119" i="10985"/>
  <c r="U119" i="10985" s="1"/>
  <c r="BG118" i="10985"/>
  <c r="AU118" i="10985"/>
  <c r="AS118" i="10985"/>
  <c r="AM118" i="10985"/>
  <c r="AV118" i="10985" s="1"/>
  <c r="V118" i="10985"/>
  <c r="T118" i="10985"/>
  <c r="U118" i="10985" s="1"/>
  <c r="BG117" i="10985"/>
  <c r="AU117" i="10985"/>
  <c r="AS117" i="10985"/>
  <c r="AM117" i="10985"/>
  <c r="BB117" i="10985" s="1"/>
  <c r="V117" i="10985"/>
  <c r="Y117" i="10985" s="1"/>
  <c r="T117" i="10985"/>
  <c r="U117" i="10985" s="1"/>
  <c r="BG116" i="10985"/>
  <c r="AU116" i="10985"/>
  <c r="AS116" i="10985"/>
  <c r="AM116" i="10985"/>
  <c r="AV116" i="10985" s="1"/>
  <c r="V116" i="10985"/>
  <c r="AF116" i="10985" s="1"/>
  <c r="T116" i="10985"/>
  <c r="BG115" i="10985"/>
  <c r="AU115" i="10985"/>
  <c r="AS115" i="10985"/>
  <c r="AM115" i="10985"/>
  <c r="V115" i="10985"/>
  <c r="AC115" i="10985" s="1"/>
  <c r="T115" i="10985"/>
  <c r="U115" i="10985" s="1"/>
  <c r="BG114" i="10985"/>
  <c r="BD114" i="10985"/>
  <c r="AV114" i="10985"/>
  <c r="AU114" i="10985"/>
  <c r="AS114" i="10985"/>
  <c r="AM114" i="10985"/>
  <c r="BB114" i="10985" s="1"/>
  <c r="V114" i="10985"/>
  <c r="AF114" i="10985" s="1"/>
  <c r="T114" i="10985"/>
  <c r="BG113" i="10985"/>
  <c r="AU113" i="10985"/>
  <c r="AS113" i="10985"/>
  <c r="AM113" i="10985"/>
  <c r="Y113" i="10985"/>
  <c r="V113" i="10985"/>
  <c r="AC113" i="10985" s="1"/>
  <c r="T113" i="10985"/>
  <c r="U113" i="10985" s="1"/>
  <c r="BG112" i="10985"/>
  <c r="BD112" i="10985"/>
  <c r="AV112" i="10985"/>
  <c r="AU112" i="10985"/>
  <c r="AS112" i="10985"/>
  <c r="AM112" i="10985"/>
  <c r="BB112" i="10985" s="1"/>
  <c r="V112" i="10985"/>
  <c r="T112" i="10985"/>
  <c r="BG111" i="10985"/>
  <c r="AU111" i="10985"/>
  <c r="AS111" i="10985"/>
  <c r="AM111" i="10985"/>
  <c r="AC111" i="10985"/>
  <c r="V111" i="10985"/>
  <c r="AA111" i="10985" s="1"/>
  <c r="T111" i="10985"/>
  <c r="U111" i="10985" s="1"/>
  <c r="BG110" i="10985"/>
  <c r="AU110" i="10985"/>
  <c r="AS110" i="10985"/>
  <c r="AM110" i="10985"/>
  <c r="BD110" i="10985" s="1"/>
  <c r="V110" i="10985"/>
  <c r="X110" i="10985" s="1"/>
  <c r="T110" i="10985"/>
  <c r="BG109" i="10985"/>
  <c r="AU109" i="10985"/>
  <c r="AS109" i="10985"/>
  <c r="AM109" i="10985"/>
  <c r="AW109" i="10985" s="1"/>
  <c r="V109" i="10985"/>
  <c r="W109" i="10985" s="1"/>
  <c r="T109" i="10985"/>
  <c r="U109" i="10985" s="1"/>
  <c r="BG108" i="10985"/>
  <c r="BD108" i="10985"/>
  <c r="AV108" i="10985"/>
  <c r="AU108" i="10985"/>
  <c r="AS108" i="10985"/>
  <c r="AM108" i="10985"/>
  <c r="BB108" i="10985" s="1"/>
  <c r="V108" i="10985"/>
  <c r="AG108" i="10985" s="1"/>
  <c r="T108" i="10985"/>
  <c r="U108" i="10985" s="1"/>
  <c r="BG107" i="10985"/>
  <c r="AU107" i="10985"/>
  <c r="AS107" i="10985"/>
  <c r="AM107" i="10985"/>
  <c r="BB107" i="10985" s="1"/>
  <c r="AA107" i="10985"/>
  <c r="V107" i="10985"/>
  <c r="AF107" i="10985" s="1"/>
  <c r="T107" i="10985"/>
  <c r="U107" i="10985" s="1"/>
  <c r="BG106" i="10985"/>
  <c r="BD106" i="10985"/>
  <c r="AV106" i="10985"/>
  <c r="AU106" i="10985"/>
  <c r="AS106" i="10985"/>
  <c r="AM106" i="10985"/>
  <c r="BB106" i="10985" s="1"/>
  <c r="AF106" i="10985"/>
  <c r="V106" i="10985"/>
  <c r="AB106" i="10985" s="1"/>
  <c r="T106" i="10985"/>
  <c r="BG105" i="10985"/>
  <c r="AU105" i="10985"/>
  <c r="AS105" i="10985"/>
  <c r="AM105" i="10985"/>
  <c r="BD105" i="10985" s="1"/>
  <c r="V105" i="10985"/>
  <c r="AC105" i="10985" s="1"/>
  <c r="T105" i="10985"/>
  <c r="U105" i="10985" s="1"/>
  <c r="BG104" i="10985"/>
  <c r="BD104" i="10985"/>
  <c r="AV104" i="10985"/>
  <c r="AU104" i="10985"/>
  <c r="AS104" i="10985"/>
  <c r="AM104" i="10985"/>
  <c r="BB104" i="10985" s="1"/>
  <c r="V104" i="10985"/>
  <c r="AG104" i="10985" s="1"/>
  <c r="T104" i="10985"/>
  <c r="U104" i="10985" s="1"/>
  <c r="BG103" i="10985"/>
  <c r="AU103" i="10985"/>
  <c r="AS103" i="10985"/>
  <c r="AM103" i="10985"/>
  <c r="BB103" i="10985" s="1"/>
  <c r="AG103" i="10985"/>
  <c r="V103" i="10985"/>
  <c r="W103" i="10985" s="1"/>
  <c r="T103" i="10985"/>
  <c r="U103" i="10985" s="1"/>
  <c r="BG102" i="10985"/>
  <c r="BD102" i="10985"/>
  <c r="AV102" i="10985"/>
  <c r="AU102" i="10985"/>
  <c r="AS102" i="10985"/>
  <c r="AM102" i="10985"/>
  <c r="BB102" i="10985" s="1"/>
  <c r="AF102" i="10985"/>
  <c r="V102" i="10985"/>
  <c r="AE102" i="10985" s="1"/>
  <c r="T102" i="10985"/>
  <c r="BG101" i="10985"/>
  <c r="AU101" i="10985"/>
  <c r="AS101" i="10985"/>
  <c r="AM101" i="10985"/>
  <c r="BD101" i="10985" s="1"/>
  <c r="V101" i="10985"/>
  <c r="AH101" i="10985" s="1"/>
  <c r="T101" i="10985"/>
  <c r="U101" i="10985" s="1"/>
  <c r="BG100" i="10985"/>
  <c r="AU100" i="10985"/>
  <c r="AS100" i="10985"/>
  <c r="AM100" i="10985"/>
  <c r="AV100" i="10985" s="1"/>
  <c r="V100" i="10985"/>
  <c r="AG100" i="10985" s="1"/>
  <c r="T100" i="10985"/>
  <c r="U100" i="10985" s="1"/>
  <c r="BG99" i="10985"/>
  <c r="AU99" i="10985"/>
  <c r="AS99" i="10985"/>
  <c r="AM99" i="10985"/>
  <c r="BB99" i="10985" s="1"/>
  <c r="V99" i="10985"/>
  <c r="AC99" i="10985" s="1"/>
  <c r="T99" i="10985"/>
  <c r="U99" i="10985" s="1"/>
  <c r="BG98" i="10985"/>
  <c r="BD98" i="10985"/>
  <c r="AV98" i="10985"/>
  <c r="AU98" i="10985"/>
  <c r="AS98" i="10985"/>
  <c r="AM98" i="10985"/>
  <c r="BB98" i="10985" s="1"/>
  <c r="V98" i="10985"/>
  <c r="T98" i="10985"/>
  <c r="BG97" i="10985"/>
  <c r="AU97" i="10985"/>
  <c r="AS97" i="10985"/>
  <c r="AM97" i="10985"/>
  <c r="BD97" i="10985" s="1"/>
  <c r="V97" i="10985"/>
  <c r="AE97" i="10985" s="1"/>
  <c r="T97" i="10985"/>
  <c r="U97" i="10985" s="1"/>
  <c r="BG96" i="10985"/>
  <c r="BD96" i="10985"/>
  <c r="AV96" i="10985"/>
  <c r="AU96" i="10985"/>
  <c r="AS96" i="10985"/>
  <c r="AM96" i="10985"/>
  <c r="BB96" i="10985" s="1"/>
  <c r="V96" i="10985"/>
  <c r="AH96" i="10985" s="1"/>
  <c r="T96" i="10985"/>
  <c r="U96" i="10985" s="1"/>
  <c r="BG95" i="10985"/>
  <c r="AU95" i="10985"/>
  <c r="AS95" i="10985"/>
  <c r="AM95" i="10985"/>
  <c r="AV95" i="10985" s="1"/>
  <c r="V95" i="10985"/>
  <c r="AH95" i="10985" s="1"/>
  <c r="T95" i="10985"/>
  <c r="U95" i="10985" s="1"/>
  <c r="BG94" i="10985"/>
  <c r="AU94" i="10985"/>
  <c r="AS94" i="10985"/>
  <c r="AM94" i="10985"/>
  <c r="BD94" i="10985" s="1"/>
  <c r="V94" i="10985"/>
  <c r="AH94" i="10985" s="1"/>
  <c r="T94" i="10985"/>
  <c r="U94" i="10985" s="1"/>
  <c r="BG93" i="10985"/>
  <c r="AU93" i="10985"/>
  <c r="AS93" i="10985"/>
  <c r="AM93" i="10985"/>
  <c r="AV93" i="10985" s="1"/>
  <c r="V93" i="10985"/>
  <c r="Z93" i="10985" s="1"/>
  <c r="T93" i="10985"/>
  <c r="U93" i="10985" s="1"/>
  <c r="BG92" i="10985"/>
  <c r="BD92" i="10985"/>
  <c r="AV92" i="10985"/>
  <c r="AU92" i="10985"/>
  <c r="AS92" i="10985"/>
  <c r="AM92" i="10985"/>
  <c r="BB92" i="10985" s="1"/>
  <c r="AB92" i="10985"/>
  <c r="V92" i="10985"/>
  <c r="Z92" i="10985" s="1"/>
  <c r="T92" i="10985"/>
  <c r="BG91" i="10985"/>
  <c r="BD91" i="10985"/>
  <c r="AV91" i="10985"/>
  <c r="AU91" i="10985"/>
  <c r="AS91" i="10985"/>
  <c r="AM91" i="10985"/>
  <c r="BB91" i="10985" s="1"/>
  <c r="X91" i="10985"/>
  <c r="V91" i="10985"/>
  <c r="AF91" i="10985" s="1"/>
  <c r="T91" i="10985"/>
  <c r="BG90" i="10985"/>
  <c r="BD90" i="10985"/>
  <c r="AV90" i="10985"/>
  <c r="AU90" i="10985"/>
  <c r="AS90" i="10985"/>
  <c r="AM90" i="10985"/>
  <c r="BB90" i="10985" s="1"/>
  <c r="AB90" i="10985"/>
  <c r="V90" i="10985"/>
  <c r="W90" i="10985" s="1"/>
  <c r="T90" i="10985"/>
  <c r="U90" i="10985" s="1"/>
  <c r="BG89" i="10985"/>
  <c r="AU89" i="10985"/>
  <c r="AS89" i="10985"/>
  <c r="AM89" i="10985"/>
  <c r="BB89" i="10985" s="1"/>
  <c r="V89" i="10985"/>
  <c r="AB89" i="10985" s="1"/>
  <c r="T89" i="10985"/>
  <c r="U89" i="10985" s="1"/>
  <c r="BG88" i="10985"/>
  <c r="AU88" i="10985"/>
  <c r="AS88" i="10985"/>
  <c r="AM88" i="10985"/>
  <c r="V88" i="10985"/>
  <c r="Z88" i="10985" s="1"/>
  <c r="T88" i="10985"/>
  <c r="U88" i="10985" s="1"/>
  <c r="BG87" i="10985"/>
  <c r="AU87" i="10985"/>
  <c r="AS87" i="10985"/>
  <c r="AM87" i="10985"/>
  <c r="AV87" i="10985" s="1"/>
  <c r="V87" i="10985"/>
  <c r="AE87" i="10985" s="1"/>
  <c r="T87" i="10985"/>
  <c r="U87" i="10985" s="1"/>
  <c r="BG86" i="10985"/>
  <c r="AU86" i="10985"/>
  <c r="AS86" i="10985"/>
  <c r="AM86" i="10985"/>
  <c r="AV86" i="10985" s="1"/>
  <c r="V86" i="10985"/>
  <c r="AH86" i="10985" s="1"/>
  <c r="T86" i="10985"/>
  <c r="U86" i="10985" s="1"/>
  <c r="BG85" i="10985"/>
  <c r="AU85" i="10985"/>
  <c r="AS85" i="10985"/>
  <c r="AM85" i="10985"/>
  <c r="BB85" i="10985" s="1"/>
  <c r="V85" i="10985"/>
  <c r="AB85" i="10985" s="1"/>
  <c r="T85" i="10985"/>
  <c r="U85" i="10985" s="1"/>
  <c r="BG84" i="10985"/>
  <c r="AU84" i="10985"/>
  <c r="AS84" i="10985"/>
  <c r="AM84" i="10985"/>
  <c r="V84" i="10985"/>
  <c r="Z84" i="10985" s="1"/>
  <c r="T84" i="10985"/>
  <c r="U84" i="10985" s="1"/>
  <c r="BG83" i="10985"/>
  <c r="AW83" i="10985"/>
  <c r="AU83" i="10985"/>
  <c r="AS83" i="10985"/>
  <c r="AM83" i="10985"/>
  <c r="BB83" i="10985" s="1"/>
  <c r="V83" i="10985"/>
  <c r="W83" i="10985" s="1"/>
  <c r="T83" i="10985"/>
  <c r="U83" i="10985" s="1"/>
  <c r="BG82" i="10985"/>
  <c r="AU82" i="10985"/>
  <c r="AS82" i="10985"/>
  <c r="AM82" i="10985"/>
  <c r="BB82" i="10985" s="1"/>
  <c r="AH82" i="10985"/>
  <c r="AC82" i="10985"/>
  <c r="V82" i="10985"/>
  <c r="W82" i="10985" s="1"/>
  <c r="T82" i="10985"/>
  <c r="U82" i="10985" s="1"/>
  <c r="BG81" i="10985"/>
  <c r="BD81" i="10985"/>
  <c r="AV81" i="10985"/>
  <c r="AU81" i="10985"/>
  <c r="AS81" i="10985"/>
  <c r="AM81" i="10985"/>
  <c r="BB81" i="10985" s="1"/>
  <c r="V81" i="10985"/>
  <c r="AF81" i="10985" s="1"/>
  <c r="T81" i="10985"/>
  <c r="BG80" i="10985"/>
  <c r="AW80" i="10985"/>
  <c r="AU80" i="10985"/>
  <c r="AS80" i="10985"/>
  <c r="AM80" i="10985"/>
  <c r="BB80" i="10985" s="1"/>
  <c r="V80" i="10985"/>
  <c r="AH80" i="10985" s="1"/>
  <c r="T80" i="10985"/>
  <c r="U80" i="10985" s="1"/>
  <c r="DB79" i="10985"/>
  <c r="DA79" i="10985"/>
  <c r="CZ79" i="10985"/>
  <c r="CV79" i="10985"/>
  <c r="CU79" i="10985"/>
  <c r="CT79" i="10985"/>
  <c r="CP79" i="10985"/>
  <c r="CO79" i="10985"/>
  <c r="CN79" i="10985"/>
  <c r="BG79" i="10985"/>
  <c r="AU79" i="10985"/>
  <c r="AS79" i="10985"/>
  <c r="AM79" i="10985"/>
  <c r="V79" i="10985"/>
  <c r="AH79" i="10985" s="1"/>
  <c r="T79" i="10985"/>
  <c r="U79" i="10985" s="1"/>
  <c r="DB78" i="10985"/>
  <c r="DA78" i="10985"/>
  <c r="CZ78" i="10985"/>
  <c r="CV78" i="10985"/>
  <c r="CU78" i="10985"/>
  <c r="CT78" i="10985"/>
  <c r="CP78" i="10985"/>
  <c r="CO78" i="10985"/>
  <c r="CN78" i="10985"/>
  <c r="BG78" i="10985"/>
  <c r="AU78" i="10985"/>
  <c r="AS78" i="10985"/>
  <c r="AM78" i="10985"/>
  <c r="V78" i="10985"/>
  <c r="AG78" i="10985" s="1"/>
  <c r="T78" i="10985"/>
  <c r="U78" i="10985" s="1"/>
  <c r="DB77" i="10985"/>
  <c r="DA77" i="10985"/>
  <c r="CZ77" i="10985"/>
  <c r="CV77" i="10985"/>
  <c r="CU77" i="10985"/>
  <c r="CT77" i="10985"/>
  <c r="CP77" i="10985"/>
  <c r="CO77" i="10985"/>
  <c r="CN77" i="10985"/>
  <c r="BG77" i="10985"/>
  <c r="AV77" i="10985"/>
  <c r="AU77" i="10985"/>
  <c r="AS77" i="10985"/>
  <c r="AM77" i="10985"/>
  <c r="BB77" i="10985" s="1"/>
  <c r="V77" i="10985"/>
  <c r="AF77" i="10985" s="1"/>
  <c r="T77" i="10985"/>
  <c r="U77" i="10985" s="1"/>
  <c r="DB76" i="10985"/>
  <c r="DA76" i="10985"/>
  <c r="CZ76" i="10985"/>
  <c r="CV76" i="10985"/>
  <c r="CU76" i="10985"/>
  <c r="CT76" i="10985"/>
  <c r="CP76" i="10985"/>
  <c r="CO76" i="10985"/>
  <c r="CN76" i="10985"/>
  <c r="BG76" i="10985"/>
  <c r="BD76" i="10985"/>
  <c r="AV76" i="10985"/>
  <c r="AU76" i="10985"/>
  <c r="AS76" i="10985"/>
  <c r="AM76" i="10985"/>
  <c r="BB76" i="10985" s="1"/>
  <c r="AB76" i="10985"/>
  <c r="V76" i="10985"/>
  <c r="AE76" i="10985" s="1"/>
  <c r="T76" i="10985"/>
  <c r="U76" i="10985" s="1"/>
  <c r="DB75" i="10985"/>
  <c r="DA75" i="10985"/>
  <c r="CZ75" i="10985"/>
  <c r="CV75" i="10985"/>
  <c r="CU75" i="10985"/>
  <c r="CT75" i="10985"/>
  <c r="CP75" i="10985"/>
  <c r="CO75" i="10985"/>
  <c r="CN75" i="10985"/>
  <c r="BG75" i="10985"/>
  <c r="BB75" i="10985"/>
  <c r="AU75" i="10985"/>
  <c r="AS75" i="10985"/>
  <c r="AM75" i="10985"/>
  <c r="BD75" i="10985" s="1"/>
  <c r="V75" i="10985"/>
  <c r="AH75" i="10985" s="1"/>
  <c r="T75" i="10985"/>
  <c r="U75" i="10985" s="1"/>
  <c r="DB74" i="10985"/>
  <c r="DA74" i="10985"/>
  <c r="CZ74" i="10985"/>
  <c r="CV74" i="10985"/>
  <c r="CU74" i="10985"/>
  <c r="CT74" i="10985"/>
  <c r="CP74" i="10985"/>
  <c r="CO74" i="10985"/>
  <c r="CN74" i="10985"/>
  <c r="BG74" i="10985"/>
  <c r="AU74" i="10985"/>
  <c r="AW74" i="10985" s="1"/>
  <c r="AS74" i="10985"/>
  <c r="AM74" i="10985"/>
  <c r="V74" i="10985"/>
  <c r="AG74" i="10985" s="1"/>
  <c r="T74" i="10985"/>
  <c r="U74" i="10985" s="1"/>
  <c r="DB73" i="10985"/>
  <c r="DA73" i="10985"/>
  <c r="CZ73" i="10985"/>
  <c r="CV73" i="10985"/>
  <c r="CU73" i="10985"/>
  <c r="CT73" i="10985"/>
  <c r="CP73" i="10985"/>
  <c r="CO73" i="10985"/>
  <c r="CN73" i="10985"/>
  <c r="BG73" i="10985"/>
  <c r="AV73" i="10985"/>
  <c r="AU73" i="10985"/>
  <c r="AS73" i="10985"/>
  <c r="AM73" i="10985"/>
  <c r="BB73" i="10985" s="1"/>
  <c r="V73" i="10985"/>
  <c r="AD73" i="10985" s="1"/>
  <c r="T73" i="10985"/>
  <c r="U73" i="10985" s="1"/>
  <c r="DB72" i="10985"/>
  <c r="DA72" i="10985"/>
  <c r="CZ72" i="10985"/>
  <c r="CV72" i="10985"/>
  <c r="CU72" i="10985"/>
  <c r="CT72" i="10985"/>
  <c r="CP72" i="10985"/>
  <c r="CO72" i="10985"/>
  <c r="CN72" i="10985"/>
  <c r="BG72" i="10985"/>
  <c r="BD72" i="10985"/>
  <c r="AV72" i="10985"/>
  <c r="AU72" i="10985"/>
  <c r="AS72" i="10985"/>
  <c r="AM72" i="10985"/>
  <c r="BB72" i="10985" s="1"/>
  <c r="V72" i="10985"/>
  <c r="AE72" i="10985" s="1"/>
  <c r="T72" i="10985"/>
  <c r="U72" i="10985" s="1"/>
  <c r="DB71" i="10985"/>
  <c r="DA71" i="10985"/>
  <c r="CZ71" i="10985"/>
  <c r="CV71" i="10985"/>
  <c r="CU71" i="10985"/>
  <c r="CT71" i="10985"/>
  <c r="CP71" i="10985"/>
  <c r="CO71" i="10985"/>
  <c r="CN71" i="10985"/>
  <c r="BG71" i="10985"/>
  <c r="AU71" i="10985"/>
  <c r="AS71" i="10985"/>
  <c r="AM71" i="10985"/>
  <c r="BD71" i="10985" s="1"/>
  <c r="V71" i="10985"/>
  <c r="AH71" i="10985" s="1"/>
  <c r="T71" i="10985"/>
  <c r="DB70" i="10985"/>
  <c r="DA70" i="10985"/>
  <c r="CZ70" i="10985"/>
  <c r="CV70" i="10985"/>
  <c r="CU70" i="10985"/>
  <c r="CT70" i="10985"/>
  <c r="CP70" i="10985"/>
  <c r="CO70" i="10985"/>
  <c r="CN70" i="10985"/>
  <c r="BG70" i="10985"/>
  <c r="AU70" i="10985"/>
  <c r="AS70" i="10985"/>
  <c r="AM70" i="10985"/>
  <c r="AA70" i="10985"/>
  <c r="V70" i="10985"/>
  <c r="AG70" i="10985" s="1"/>
  <c r="T70" i="10985"/>
  <c r="U70" i="10985" s="1"/>
  <c r="DB69" i="10985"/>
  <c r="DA69" i="10985"/>
  <c r="CZ69" i="10985"/>
  <c r="CV69" i="10985"/>
  <c r="CU69" i="10985"/>
  <c r="CT69" i="10985"/>
  <c r="CP69" i="10985"/>
  <c r="CO69" i="10985"/>
  <c r="CN69" i="10985"/>
  <c r="BG69" i="10985"/>
  <c r="AV69" i="10985"/>
  <c r="AU69" i="10985"/>
  <c r="AS69" i="10985"/>
  <c r="AM69" i="10985"/>
  <c r="BB69" i="10985" s="1"/>
  <c r="V69" i="10985"/>
  <c r="Z69" i="10985" s="1"/>
  <c r="T69" i="10985"/>
  <c r="U69" i="10985" s="1"/>
  <c r="DB68" i="10985"/>
  <c r="DA68" i="10985"/>
  <c r="CZ68" i="10985"/>
  <c r="CV68" i="10985"/>
  <c r="CU68" i="10985"/>
  <c r="CT68" i="10985"/>
  <c r="CP68" i="10985"/>
  <c r="CO68" i="10985"/>
  <c r="CN68" i="10985"/>
  <c r="BG68" i="10985"/>
  <c r="AU68" i="10985"/>
  <c r="AS68" i="10985"/>
  <c r="AM68" i="10985"/>
  <c r="BD68" i="10985" s="1"/>
  <c r="V68" i="10985"/>
  <c r="AE68" i="10985" s="1"/>
  <c r="T68" i="10985"/>
  <c r="DB67" i="10985"/>
  <c r="DA67" i="10985"/>
  <c r="CZ67" i="10985"/>
  <c r="CV67" i="10985"/>
  <c r="CU67" i="10985"/>
  <c r="CT67" i="10985"/>
  <c r="CP67" i="10985"/>
  <c r="CO67" i="10985"/>
  <c r="CN67" i="10985"/>
  <c r="BG67" i="10985"/>
  <c r="AU67" i="10985"/>
  <c r="AW67" i="10985" s="1"/>
  <c r="AS67" i="10985"/>
  <c r="AM67" i="10985"/>
  <c r="V67" i="10985"/>
  <c r="AH67" i="10985" s="1"/>
  <c r="T67" i="10985"/>
  <c r="U67" i="10985" s="1"/>
  <c r="DB66" i="10985"/>
  <c r="DA66" i="10985"/>
  <c r="CZ66" i="10985"/>
  <c r="CV66" i="10985"/>
  <c r="CU66" i="10985"/>
  <c r="CT66" i="10985"/>
  <c r="CP66" i="10985"/>
  <c r="CO66" i="10985"/>
  <c r="CN66" i="10985"/>
  <c r="BG66" i="10985"/>
  <c r="AW66" i="10985"/>
  <c r="AU66" i="10985"/>
  <c r="AS66" i="10985"/>
  <c r="AM66" i="10985"/>
  <c r="V66" i="10985"/>
  <c r="AA66" i="10985" s="1"/>
  <c r="T66" i="10985"/>
  <c r="U66" i="10985" s="1"/>
  <c r="DB65" i="10985"/>
  <c r="DA65" i="10985"/>
  <c r="CZ65" i="10985"/>
  <c r="CV65" i="10985"/>
  <c r="CU65" i="10985"/>
  <c r="CT65" i="10985"/>
  <c r="CP65" i="10985"/>
  <c r="CO65" i="10985"/>
  <c r="CN65" i="10985"/>
  <c r="BG65" i="10985"/>
  <c r="AU65" i="10985"/>
  <c r="AS65" i="10985"/>
  <c r="AM65" i="10985"/>
  <c r="BB65" i="10985" s="1"/>
  <c r="V65" i="10985"/>
  <c r="AC65" i="10985" s="1"/>
  <c r="T65" i="10985"/>
  <c r="U65" i="10985" s="1"/>
  <c r="DB64" i="10985"/>
  <c r="DA64" i="10985"/>
  <c r="CZ64" i="10985"/>
  <c r="CV64" i="10985"/>
  <c r="CU64" i="10985"/>
  <c r="CT64" i="10985"/>
  <c r="CP64" i="10985"/>
  <c r="CO64" i="10985"/>
  <c r="CN64" i="10985"/>
  <c r="BG64" i="10985"/>
  <c r="AU64" i="10985"/>
  <c r="AS64" i="10985"/>
  <c r="AM64" i="10985"/>
  <c r="BD64" i="10985" s="1"/>
  <c r="V64" i="10985"/>
  <c r="AD64" i="10985" s="1"/>
  <c r="T64" i="10985"/>
  <c r="U64" i="10985" s="1"/>
  <c r="DB63" i="10985"/>
  <c r="DA63" i="10985"/>
  <c r="CZ63" i="10985"/>
  <c r="CV63" i="10985"/>
  <c r="CU63" i="10985"/>
  <c r="CT63" i="10985"/>
  <c r="CP63" i="10985"/>
  <c r="CO63" i="10985"/>
  <c r="CN63" i="10985"/>
  <c r="BG63" i="10985"/>
  <c r="AU63" i="10985"/>
  <c r="AS63" i="10985"/>
  <c r="AM63" i="10985"/>
  <c r="V63" i="10985"/>
  <c r="AH63" i="10985" s="1"/>
  <c r="T63" i="10985"/>
  <c r="U63" i="10985" s="1"/>
  <c r="DB62" i="10985"/>
  <c r="DA62" i="10985"/>
  <c r="CZ62" i="10985"/>
  <c r="CV62" i="10985"/>
  <c r="CU62" i="10985"/>
  <c r="CT62" i="10985"/>
  <c r="CP62" i="10985"/>
  <c r="CO62" i="10985"/>
  <c r="CN62" i="10985"/>
  <c r="BG62" i="10985"/>
  <c r="AU62" i="10985"/>
  <c r="AS62" i="10985"/>
  <c r="AM62" i="10985"/>
  <c r="AV62" i="10985" s="1"/>
  <c r="V62" i="10985"/>
  <c r="AE62" i="10985" s="1"/>
  <c r="T62" i="10985"/>
  <c r="U62" i="10985" s="1"/>
  <c r="DB61" i="10985"/>
  <c r="DA61" i="10985"/>
  <c r="CZ61" i="10985"/>
  <c r="CV61" i="10985"/>
  <c r="CU61" i="10985"/>
  <c r="CT61" i="10985"/>
  <c r="CP61" i="10985"/>
  <c r="CO61" i="10985"/>
  <c r="CN61" i="10985"/>
  <c r="BG61" i="10985"/>
  <c r="AU61" i="10985"/>
  <c r="AS61" i="10985"/>
  <c r="AM61" i="10985"/>
  <c r="BB61" i="10985" s="1"/>
  <c r="W61" i="10985"/>
  <c r="V61" i="10985"/>
  <c r="AH61" i="10985" s="1"/>
  <c r="T61" i="10985"/>
  <c r="U61" i="10985" s="1"/>
  <c r="DB60" i="10985"/>
  <c r="DA60" i="10985"/>
  <c r="CZ60" i="10985"/>
  <c r="CV60" i="10985"/>
  <c r="CU60" i="10985"/>
  <c r="CT60" i="10985"/>
  <c r="CP60" i="10985"/>
  <c r="CO60" i="10985"/>
  <c r="CN60" i="10985"/>
  <c r="BG60" i="10985"/>
  <c r="AU60" i="10985"/>
  <c r="AS60" i="10985"/>
  <c r="AM60" i="10985"/>
  <c r="AV60" i="10985" s="1"/>
  <c r="V60" i="10985"/>
  <c r="AH60" i="10985" s="1"/>
  <c r="U60" i="10985"/>
  <c r="T60" i="10985"/>
  <c r="DB59" i="10985"/>
  <c r="DA59" i="10985"/>
  <c r="CZ59" i="10985"/>
  <c r="CV59" i="10985"/>
  <c r="CU59" i="10985"/>
  <c r="CT59" i="10985"/>
  <c r="CP59" i="10985"/>
  <c r="CO59" i="10985"/>
  <c r="CN59" i="10985"/>
  <c r="BG59" i="10985"/>
  <c r="AU59" i="10985"/>
  <c r="AS59" i="10985"/>
  <c r="AM59" i="10985"/>
  <c r="AB59" i="10985"/>
  <c r="W59" i="10985"/>
  <c r="V59" i="10985"/>
  <c r="AH59" i="10985" s="1"/>
  <c r="T59" i="10985"/>
  <c r="U59" i="10985" s="1"/>
  <c r="DB58" i="10985"/>
  <c r="DA58" i="10985"/>
  <c r="CZ58" i="10985"/>
  <c r="CV58" i="10985"/>
  <c r="CU58" i="10985"/>
  <c r="CT58" i="10985"/>
  <c r="CP58" i="10985"/>
  <c r="CO58" i="10985"/>
  <c r="CN58" i="10985"/>
  <c r="BG58" i="10985"/>
  <c r="AU58" i="10985"/>
  <c r="AS58" i="10985"/>
  <c r="AM58" i="10985"/>
  <c r="AV58" i="10985" s="1"/>
  <c r="V58" i="10985"/>
  <c r="AE58" i="10985" s="1"/>
  <c r="T58" i="10985"/>
  <c r="U58" i="10985" s="1"/>
  <c r="DB57" i="10985"/>
  <c r="DA57" i="10985"/>
  <c r="CZ57" i="10985"/>
  <c r="CV57" i="10985"/>
  <c r="CU57" i="10985"/>
  <c r="CT57" i="10985"/>
  <c r="CP57" i="10985"/>
  <c r="CO57" i="10985"/>
  <c r="CN57" i="10985"/>
  <c r="BG57" i="10985"/>
  <c r="AU57" i="10985"/>
  <c r="AS57" i="10985"/>
  <c r="AM57" i="10985"/>
  <c r="BB57" i="10985" s="1"/>
  <c r="W57" i="10985"/>
  <c r="V57" i="10985"/>
  <c r="AH57" i="10985" s="1"/>
  <c r="T57" i="10985"/>
  <c r="U57" i="10985" s="1"/>
  <c r="DB56" i="10985"/>
  <c r="DA56" i="10985"/>
  <c r="CZ56" i="10985"/>
  <c r="CV56" i="10985"/>
  <c r="CU56" i="10985"/>
  <c r="CT56" i="10985"/>
  <c r="CP56" i="10985"/>
  <c r="CO56" i="10985"/>
  <c r="CN56" i="10985"/>
  <c r="BG56" i="10985"/>
  <c r="AU56" i="10985"/>
  <c r="AS56" i="10985"/>
  <c r="AM56" i="10985"/>
  <c r="BB56" i="10985" s="1"/>
  <c r="V56" i="10985"/>
  <c r="AF56" i="10985" s="1"/>
  <c r="T56" i="10985"/>
  <c r="U56" i="10985" s="1"/>
  <c r="DB55" i="10985"/>
  <c r="DA55" i="10985"/>
  <c r="CZ55" i="10985"/>
  <c r="CV55" i="10985"/>
  <c r="CU55" i="10985"/>
  <c r="CT55" i="10985"/>
  <c r="CP55" i="10985"/>
  <c r="CO55" i="10985"/>
  <c r="CN55" i="10985"/>
  <c r="BG55" i="10985"/>
  <c r="AU55" i="10985"/>
  <c r="AS55" i="10985"/>
  <c r="AM55" i="10985"/>
  <c r="AV55" i="10985" s="1"/>
  <c r="V55" i="10985"/>
  <c r="AE55" i="10985" s="1"/>
  <c r="T55" i="10985"/>
  <c r="U55" i="10985" s="1"/>
  <c r="DB54" i="10985"/>
  <c r="DA54" i="10985"/>
  <c r="CZ54" i="10985"/>
  <c r="CV54" i="10985"/>
  <c r="CU54" i="10985"/>
  <c r="CT54" i="10985"/>
  <c r="CP54" i="10985"/>
  <c r="CO54" i="10985"/>
  <c r="CN54" i="10985"/>
  <c r="BG54" i="10985"/>
  <c r="BD54" i="10985"/>
  <c r="AU54" i="10985"/>
  <c r="AS54" i="10985"/>
  <c r="AM54" i="10985"/>
  <c r="BB54" i="10985" s="1"/>
  <c r="V54" i="10985"/>
  <c r="AH54" i="10985" s="1"/>
  <c r="T54" i="10985"/>
  <c r="U54" i="10985" s="1"/>
  <c r="DB53" i="10985"/>
  <c r="DA53" i="10985"/>
  <c r="CZ53" i="10985"/>
  <c r="CV53" i="10985"/>
  <c r="CU53" i="10985"/>
  <c r="CT53" i="10985"/>
  <c r="CP53" i="10985"/>
  <c r="CO53" i="10985"/>
  <c r="CN53" i="10985"/>
  <c r="BG53" i="10985"/>
  <c r="AU53" i="10985"/>
  <c r="AS53" i="10985"/>
  <c r="AM53" i="10985"/>
  <c r="X53" i="10985"/>
  <c r="V53" i="10985"/>
  <c r="AH53" i="10985" s="1"/>
  <c r="T53" i="10985"/>
  <c r="U53" i="10985" s="1"/>
  <c r="DB52" i="10985"/>
  <c r="DA52" i="10985"/>
  <c r="CZ52" i="10985"/>
  <c r="CV52" i="10985"/>
  <c r="CU52" i="10985"/>
  <c r="CT52" i="10985"/>
  <c r="CP52" i="10985"/>
  <c r="CO52" i="10985"/>
  <c r="CN52" i="10985"/>
  <c r="BG52" i="10985"/>
  <c r="AU52" i="10985"/>
  <c r="AS52" i="10985"/>
  <c r="AM52" i="10985"/>
  <c r="BB52" i="10985" s="1"/>
  <c r="V52" i="10985"/>
  <c r="AF52" i="10985" s="1"/>
  <c r="T52" i="10985"/>
  <c r="U52" i="10985" s="1"/>
  <c r="DJ51" i="10985"/>
  <c r="DB51" i="10985"/>
  <c r="DA51" i="10985"/>
  <c r="CZ51" i="10985"/>
  <c r="CV51" i="10985"/>
  <c r="CU51" i="10985"/>
  <c r="CT51" i="10985"/>
  <c r="CP51" i="10985"/>
  <c r="CO51" i="10985"/>
  <c r="CN51" i="10985"/>
  <c r="BG51" i="10985"/>
  <c r="AU51" i="10985"/>
  <c r="AS51" i="10985"/>
  <c r="AM51" i="10985"/>
  <c r="BB51" i="10985" s="1"/>
  <c r="AE51" i="10985"/>
  <c r="V51" i="10985"/>
  <c r="AF51" i="10985" s="1"/>
  <c r="T51" i="10985"/>
  <c r="U51" i="10985" s="1"/>
  <c r="DB50" i="10985"/>
  <c r="DA50" i="10985"/>
  <c r="CZ50" i="10985"/>
  <c r="CV50" i="10985"/>
  <c r="CU50" i="10985"/>
  <c r="CT50" i="10985"/>
  <c r="CP50" i="10985"/>
  <c r="CO50" i="10985"/>
  <c r="CN50" i="10985"/>
  <c r="BG50" i="10985"/>
  <c r="AU50" i="10985"/>
  <c r="AS50" i="10985"/>
  <c r="AM50" i="10985"/>
  <c r="BD50" i="10985" s="1"/>
  <c r="V50" i="10985"/>
  <c r="AE50" i="10985" s="1"/>
  <c r="T50" i="10985"/>
  <c r="U50" i="10985" s="1"/>
  <c r="DB49" i="10985"/>
  <c r="DA49" i="10985"/>
  <c r="CZ49" i="10985"/>
  <c r="CV49" i="10985"/>
  <c r="CU49" i="10985"/>
  <c r="CT49" i="10985"/>
  <c r="CP49" i="10985"/>
  <c r="CO49" i="10985"/>
  <c r="CN49" i="10985"/>
  <c r="BG49" i="10985"/>
  <c r="BD49" i="10985"/>
  <c r="AV49" i="10985"/>
  <c r="AU49" i="10985"/>
  <c r="AS49" i="10985"/>
  <c r="AM49" i="10985"/>
  <c r="BB49" i="10985" s="1"/>
  <c r="AB49" i="10985"/>
  <c r="Y49" i="10985"/>
  <c r="V49" i="10985"/>
  <c r="AH49" i="10985" s="1"/>
  <c r="T49" i="10985"/>
  <c r="U49" i="10985" s="1"/>
  <c r="DB48" i="10985"/>
  <c r="DA48" i="10985"/>
  <c r="CZ48" i="10985"/>
  <c r="CV48" i="10985"/>
  <c r="CU48" i="10985"/>
  <c r="CT48" i="10985"/>
  <c r="CP48" i="10985"/>
  <c r="CO48" i="10985"/>
  <c r="CN48" i="10985"/>
  <c r="BG48" i="10985"/>
  <c r="AU48" i="10985"/>
  <c r="AS48" i="10985"/>
  <c r="AM48" i="10985"/>
  <c r="BB48" i="10985" s="1"/>
  <c r="V48" i="10985"/>
  <c r="AH48" i="10985" s="1"/>
  <c r="T48" i="10985"/>
  <c r="U48" i="10985" s="1"/>
  <c r="DB47" i="10985"/>
  <c r="DA47" i="10985"/>
  <c r="CZ47" i="10985"/>
  <c r="CV47" i="10985"/>
  <c r="CU47" i="10985"/>
  <c r="CT47" i="10985"/>
  <c r="CP47" i="10985"/>
  <c r="CO47" i="10985"/>
  <c r="CN47" i="10985"/>
  <c r="BG47" i="10985"/>
  <c r="AU47" i="10985"/>
  <c r="AS47" i="10985"/>
  <c r="AM47" i="10985"/>
  <c r="AW47" i="10985" s="1"/>
  <c r="AE47" i="10985"/>
  <c r="V47" i="10985"/>
  <c r="AA47" i="10985" s="1"/>
  <c r="T47" i="10985"/>
  <c r="U47" i="10985" s="1"/>
  <c r="DB46" i="10985"/>
  <c r="DA46" i="10985"/>
  <c r="CZ46" i="10985"/>
  <c r="CV46" i="10985"/>
  <c r="CU46" i="10985"/>
  <c r="CT46" i="10985"/>
  <c r="CP46" i="10985"/>
  <c r="CO46" i="10985"/>
  <c r="CN46" i="10985"/>
  <c r="BG46" i="10985"/>
  <c r="AV46" i="10985"/>
  <c r="AU46" i="10985"/>
  <c r="AS46" i="10985"/>
  <c r="AM46" i="10985"/>
  <c r="BD46" i="10985" s="1"/>
  <c r="V46" i="10985"/>
  <c r="AE46" i="10985" s="1"/>
  <c r="T46" i="10985"/>
  <c r="U46" i="10985" s="1"/>
  <c r="DB45" i="10985"/>
  <c r="DA45" i="10985"/>
  <c r="CZ45" i="10985"/>
  <c r="CV45" i="10985"/>
  <c r="CU45" i="10985"/>
  <c r="CT45" i="10985"/>
  <c r="CP45" i="10985"/>
  <c r="CO45" i="10985"/>
  <c r="CN45" i="10985"/>
  <c r="BG45" i="10985"/>
  <c r="BD45" i="10985"/>
  <c r="AU45" i="10985"/>
  <c r="AS45" i="10985"/>
  <c r="AM45" i="10985"/>
  <c r="BB45" i="10985" s="1"/>
  <c r="V45" i="10985"/>
  <c r="AF45" i="10985" s="1"/>
  <c r="T45" i="10985"/>
  <c r="DB44" i="10985"/>
  <c r="DA44" i="10985"/>
  <c r="CZ44" i="10985"/>
  <c r="CV44" i="10985"/>
  <c r="CU44" i="10985"/>
  <c r="CT44" i="10985"/>
  <c r="CP44" i="10985"/>
  <c r="CO44" i="10985"/>
  <c r="CN44" i="10985"/>
  <c r="BG44" i="10985"/>
  <c r="BD44" i="10985"/>
  <c r="AV44" i="10985"/>
  <c r="AU44" i="10985"/>
  <c r="AS44" i="10985"/>
  <c r="AM44" i="10985"/>
  <c r="BB44" i="10985" s="1"/>
  <c r="V44" i="10985"/>
  <c r="AE44" i="10985" s="1"/>
  <c r="T44" i="10985"/>
  <c r="U44" i="10985" s="1"/>
  <c r="DB43" i="10985"/>
  <c r="DA43" i="10985"/>
  <c r="CZ43" i="10985"/>
  <c r="CV43" i="10985"/>
  <c r="CU43" i="10985"/>
  <c r="CT43" i="10985"/>
  <c r="CP43" i="10985"/>
  <c r="CO43" i="10985"/>
  <c r="CN43" i="10985"/>
  <c r="BG43" i="10985"/>
  <c r="BD43" i="10985"/>
  <c r="BB43" i="10985"/>
  <c r="AU43" i="10985"/>
  <c r="AS43" i="10985"/>
  <c r="AM43" i="10985"/>
  <c r="AW43" i="10985" s="1"/>
  <c r="V43" i="10985"/>
  <c r="AH43" i="10985" s="1"/>
  <c r="T43" i="10985"/>
  <c r="U43" i="10985" s="1"/>
  <c r="DB42" i="10985"/>
  <c r="DA42" i="10985"/>
  <c r="CZ42" i="10985"/>
  <c r="CV42" i="10985"/>
  <c r="CU42" i="10985"/>
  <c r="CT42" i="10985"/>
  <c r="CP42" i="10985"/>
  <c r="CO42" i="10985"/>
  <c r="CN42" i="10985"/>
  <c r="BQ42" i="10985"/>
  <c r="BG42" i="10985"/>
  <c r="AU42" i="10985"/>
  <c r="AS42" i="10985"/>
  <c r="AM42" i="10985"/>
  <c r="BB42" i="10985" s="1"/>
  <c r="V42" i="10985"/>
  <c r="AH42" i="10985" s="1"/>
  <c r="T42" i="10985"/>
  <c r="U42" i="10985" s="1"/>
  <c r="DB41" i="10985"/>
  <c r="DA41" i="10985"/>
  <c r="CZ41" i="10985"/>
  <c r="CV41" i="10985"/>
  <c r="CU41" i="10985"/>
  <c r="CT41" i="10985"/>
  <c r="CP41" i="10985"/>
  <c r="CO41" i="10985"/>
  <c r="CN41" i="10985"/>
  <c r="BQ41" i="10985"/>
  <c r="BG41" i="10985"/>
  <c r="AU41" i="10985"/>
  <c r="AS41" i="10985"/>
  <c r="AM41" i="10985"/>
  <c r="BB41" i="10985" s="1"/>
  <c r="V41" i="10985"/>
  <c r="AH41" i="10985" s="1"/>
  <c r="T41" i="10985"/>
  <c r="U41" i="10985" s="1"/>
  <c r="DB40" i="10985"/>
  <c r="DA40" i="10985"/>
  <c r="CZ40" i="10985"/>
  <c r="CV40" i="10985"/>
  <c r="CU40" i="10985"/>
  <c r="CT40" i="10985"/>
  <c r="CP40" i="10985"/>
  <c r="CO40" i="10985"/>
  <c r="CN40" i="10985"/>
  <c r="BQ40" i="10985"/>
  <c r="BG40" i="10985"/>
  <c r="AU40" i="10985"/>
  <c r="AS40" i="10985"/>
  <c r="AM40" i="10985"/>
  <c r="BB40" i="10985" s="1"/>
  <c r="V40" i="10985"/>
  <c r="AH40" i="10985" s="1"/>
  <c r="T40" i="10985"/>
  <c r="U40" i="10985" s="1"/>
  <c r="DB39" i="10985"/>
  <c r="DA39" i="10985"/>
  <c r="CZ39" i="10985"/>
  <c r="CV39" i="10985"/>
  <c r="CU39" i="10985"/>
  <c r="CT39" i="10985"/>
  <c r="CP39" i="10985"/>
  <c r="CO39" i="10985"/>
  <c r="CN39" i="10985"/>
  <c r="BQ39" i="10985"/>
  <c r="BG39" i="10985"/>
  <c r="AU39" i="10985"/>
  <c r="AS39" i="10985"/>
  <c r="AM39" i="10985"/>
  <c r="BB39" i="10985" s="1"/>
  <c r="AE39" i="10985"/>
  <c r="X39" i="10985"/>
  <c r="V39" i="10985"/>
  <c r="AH39" i="10985" s="1"/>
  <c r="T39" i="10985"/>
  <c r="U39" i="10985" s="1"/>
  <c r="DB38" i="10985"/>
  <c r="DA38" i="10985"/>
  <c r="CZ38" i="10985"/>
  <c r="CV38" i="10985"/>
  <c r="CU38" i="10985"/>
  <c r="CT38" i="10985"/>
  <c r="CP38" i="10985"/>
  <c r="CO38" i="10985"/>
  <c r="CN38" i="10985"/>
  <c r="BQ38" i="10985"/>
  <c r="BG38" i="10985"/>
  <c r="AU38" i="10985"/>
  <c r="AS38" i="10985"/>
  <c r="AM38" i="10985"/>
  <c r="BB38" i="10985" s="1"/>
  <c r="V38" i="10985"/>
  <c r="AF38" i="10985" s="1"/>
  <c r="U38" i="10985"/>
  <c r="DB37" i="10985"/>
  <c r="DA37" i="10985"/>
  <c r="CZ37" i="10985"/>
  <c r="CV37" i="10985"/>
  <c r="CU37" i="10985"/>
  <c r="CT37" i="10985"/>
  <c r="CP37" i="10985"/>
  <c r="CO37" i="10985"/>
  <c r="CN37" i="10985"/>
  <c r="BQ37" i="10985"/>
  <c r="BG37" i="10985"/>
  <c r="AU37" i="10985"/>
  <c r="AS37" i="10985"/>
  <c r="AM37" i="10985"/>
  <c r="AV37" i="10985" s="1"/>
  <c r="Y37" i="10985"/>
  <c r="V37" i="10985"/>
  <c r="AH37" i="10985" s="1"/>
  <c r="U37" i="10985"/>
  <c r="DB36" i="10985"/>
  <c r="DA36" i="10985"/>
  <c r="CZ36" i="10985"/>
  <c r="CV36" i="10985"/>
  <c r="CU36" i="10985"/>
  <c r="CT36" i="10985"/>
  <c r="CP36" i="10985"/>
  <c r="CO36" i="10985"/>
  <c r="CN36" i="10985"/>
  <c r="BG36" i="10985"/>
  <c r="AU36" i="10985"/>
  <c r="AS36" i="10985"/>
  <c r="AM36" i="10985"/>
  <c r="BD36" i="10985" s="1"/>
  <c r="V36" i="10985"/>
  <c r="AE36" i="10985" s="1"/>
  <c r="U36" i="10985"/>
  <c r="DB35" i="10985"/>
  <c r="DA35" i="10985"/>
  <c r="CZ35" i="10985"/>
  <c r="CV35" i="10985"/>
  <c r="CU35" i="10985"/>
  <c r="CT35" i="10985"/>
  <c r="CP35" i="10985"/>
  <c r="CO35" i="10985"/>
  <c r="CN35" i="10985"/>
  <c r="BG35" i="10985"/>
  <c r="AV35" i="10985"/>
  <c r="AU35" i="10985"/>
  <c r="AS35" i="10985"/>
  <c r="AM35" i="10985"/>
  <c r="BD35" i="10985" s="1"/>
  <c r="V35" i="10985"/>
  <c r="AE35" i="10985" s="1"/>
  <c r="U35" i="10985"/>
  <c r="DB34" i="10985"/>
  <c r="DA34" i="10985"/>
  <c r="CZ34" i="10985"/>
  <c r="CV34" i="10985"/>
  <c r="CU34" i="10985"/>
  <c r="CT34" i="10985"/>
  <c r="CP34" i="10985"/>
  <c r="CO34" i="10985"/>
  <c r="CN34" i="10985"/>
  <c r="BG34" i="10985"/>
  <c r="AU34" i="10985"/>
  <c r="AS34" i="10985"/>
  <c r="AM34" i="10985"/>
  <c r="BB34" i="10985" s="1"/>
  <c r="V34" i="10985"/>
  <c r="AF34" i="10985" s="1"/>
  <c r="U34" i="10985"/>
  <c r="DB33" i="10985"/>
  <c r="DA33" i="10985"/>
  <c r="CZ33" i="10985"/>
  <c r="CV33" i="10985"/>
  <c r="CU33" i="10985"/>
  <c r="CT33" i="10985"/>
  <c r="CP33" i="10985"/>
  <c r="CO33" i="10985"/>
  <c r="CN33" i="10985"/>
  <c r="BG33" i="10985"/>
  <c r="BB33" i="10985"/>
  <c r="AU33" i="10985"/>
  <c r="AS33" i="10985"/>
  <c r="AM33" i="10985"/>
  <c r="Y33" i="10985"/>
  <c r="V33" i="10985"/>
  <c r="AH33" i="10985" s="1"/>
  <c r="U33" i="10985"/>
  <c r="DB32" i="10985"/>
  <c r="DA32" i="10985"/>
  <c r="CZ32" i="10985"/>
  <c r="CV32" i="10985"/>
  <c r="CU32" i="10985"/>
  <c r="CT32" i="10985"/>
  <c r="CP32" i="10985"/>
  <c r="CO32" i="10985"/>
  <c r="CN32" i="10985"/>
  <c r="BQ32" i="10985"/>
  <c r="BG32" i="10985"/>
  <c r="AU32" i="10985"/>
  <c r="AS32" i="10985"/>
  <c r="AM32" i="10985"/>
  <c r="BD32" i="10985" s="1"/>
  <c r="V32" i="10985"/>
  <c r="AE32" i="10985" s="1"/>
  <c r="U32" i="10985"/>
  <c r="DB31" i="10985"/>
  <c r="DA31" i="10985"/>
  <c r="CZ31" i="10985"/>
  <c r="CV31" i="10985"/>
  <c r="CU31" i="10985"/>
  <c r="CT31" i="10985"/>
  <c r="CP31" i="10985"/>
  <c r="CO31" i="10985"/>
  <c r="CN31" i="10985"/>
  <c r="BQ31" i="10985"/>
  <c r="BG31" i="10985"/>
  <c r="BD31" i="10985"/>
  <c r="AU31" i="10985"/>
  <c r="AS31" i="10985"/>
  <c r="AM31" i="10985"/>
  <c r="BB31" i="10985" s="1"/>
  <c r="AC31" i="10985"/>
  <c r="V31" i="10985"/>
  <c r="AH31" i="10985" s="1"/>
  <c r="U31" i="10985"/>
  <c r="DB30" i="10985"/>
  <c r="DA30" i="10985"/>
  <c r="CZ30" i="10985"/>
  <c r="CV30" i="10985"/>
  <c r="CU30" i="10985"/>
  <c r="CT30" i="10985"/>
  <c r="CP30" i="10985"/>
  <c r="CO30" i="10985"/>
  <c r="CN30" i="10985"/>
  <c r="BQ30" i="10985"/>
  <c r="BG30" i="10985"/>
  <c r="BB30" i="10985"/>
  <c r="AU30" i="10985"/>
  <c r="AS30" i="10985"/>
  <c r="AM30" i="10985"/>
  <c r="V30" i="10985"/>
  <c r="AH30" i="10985" s="1"/>
  <c r="U30" i="10985"/>
  <c r="BQ29" i="10985"/>
  <c r="BG29" i="10985"/>
  <c r="AU29" i="10985"/>
  <c r="AS29" i="10985"/>
  <c r="AM29" i="10985"/>
  <c r="BB29" i="10985" s="1"/>
  <c r="V29" i="10985"/>
  <c r="AF29" i="10985" s="1"/>
  <c r="U29" i="10985"/>
  <c r="BQ28" i="10985"/>
  <c r="BG28" i="10985"/>
  <c r="AU28" i="10985"/>
  <c r="AS28" i="10985"/>
  <c r="AM28" i="10985"/>
  <c r="AV28" i="10985" s="1"/>
  <c r="V28" i="10985"/>
  <c r="AE28" i="10985" s="1"/>
  <c r="U28" i="10985"/>
  <c r="BQ27" i="10985"/>
  <c r="BG27" i="10985"/>
  <c r="AU27" i="10985"/>
  <c r="AS27" i="10985"/>
  <c r="AM27" i="10985"/>
  <c r="BB27" i="10985" s="1"/>
  <c r="V27" i="10985"/>
  <c r="U27" i="10985"/>
  <c r="BG26" i="10985"/>
  <c r="BB26" i="10985"/>
  <c r="AU26" i="10985"/>
  <c r="AS26" i="10985"/>
  <c r="AM26" i="10985"/>
  <c r="V26" i="10985"/>
  <c r="AA26" i="10985" s="1"/>
  <c r="U26" i="10985"/>
  <c r="BG25" i="10985"/>
  <c r="AV25" i="10985"/>
  <c r="AU25" i="10985"/>
  <c r="AS25" i="10985"/>
  <c r="AM25" i="10985"/>
  <c r="BD25" i="10985" s="1"/>
  <c r="V25" i="10985"/>
  <c r="AE25" i="10985" s="1"/>
  <c r="U25" i="10985"/>
  <c r="CZ24" i="10985"/>
  <c r="CT24" i="10985"/>
  <c r="BG24" i="10985"/>
  <c r="AU24" i="10985"/>
  <c r="AS24" i="10985"/>
  <c r="AM24" i="10985"/>
  <c r="BB24" i="10985" s="1"/>
  <c r="V24" i="10985"/>
  <c r="AF24" i="10985" s="1"/>
  <c r="U24" i="10985"/>
  <c r="DJ23" i="10985"/>
  <c r="CZ23" i="10985"/>
  <c r="CT23" i="10985"/>
  <c r="BG23" i="10985"/>
  <c r="AU23" i="10985"/>
  <c r="AS23" i="10985"/>
  <c r="AM23" i="10985"/>
  <c r="AV23" i="10985" s="1"/>
  <c r="AG23" i="10985"/>
  <c r="V23" i="10985"/>
  <c r="AH23" i="10985" s="1"/>
  <c r="U23" i="10985"/>
  <c r="DA22" i="10985"/>
  <c r="CZ22" i="10985"/>
  <c r="CT22" i="10985"/>
  <c r="BG22" i="10985"/>
  <c r="AU22" i="10985"/>
  <c r="AS22" i="10985"/>
  <c r="AM22" i="10985"/>
  <c r="V22" i="10985"/>
  <c r="AD22" i="10985" s="1"/>
  <c r="U22" i="10985"/>
  <c r="BG21" i="10985"/>
  <c r="AU21" i="10985"/>
  <c r="AS21" i="10985"/>
  <c r="AM21" i="10985"/>
  <c r="AF21" i="10985"/>
  <c r="V21" i="10985"/>
  <c r="U21" i="10985"/>
  <c r="Q21" i="10985"/>
  <c r="DI20" i="10985"/>
  <c r="DF20" i="10985"/>
  <c r="CU20" i="10985"/>
  <c r="CO20" i="10985"/>
  <c r="BO20" i="10985"/>
  <c r="BJ20" i="10985"/>
  <c r="DF19" i="10985"/>
  <c r="CO19" i="10985"/>
  <c r="BJ19" i="10985"/>
  <c r="DF18" i="10985"/>
  <c r="CO18" i="10985"/>
  <c r="BJ18" i="10985"/>
  <c r="BH17" i="10985"/>
  <c r="DE16" i="10985"/>
  <c r="CL16" i="10985"/>
  <c r="BI16" i="10985"/>
  <c r="BH16" i="10985"/>
  <c r="BB37" i="10985" l="1"/>
  <c r="BD55" i="10985"/>
  <c r="AW87" i="10985"/>
  <c r="AG101" i="10985"/>
  <c r="BB116" i="10985"/>
  <c r="BB118" i="10985"/>
  <c r="BB124" i="10985"/>
  <c r="AG125" i="10985"/>
  <c r="AE132" i="10985"/>
  <c r="AB150" i="10985"/>
  <c r="AA29" i="10985"/>
  <c r="AV32" i="10985"/>
  <c r="AA34" i="10985"/>
  <c r="AV36" i="10985"/>
  <c r="BD37" i="10985"/>
  <c r="X42" i="10985"/>
  <c r="AV43" i="10985"/>
  <c r="Y53" i="10985"/>
  <c r="AV54" i="10985"/>
  <c r="BB58" i="10985"/>
  <c r="BD60" i="10985"/>
  <c r="X64" i="10985"/>
  <c r="AV64" i="10985"/>
  <c r="W67" i="10985"/>
  <c r="AV68" i="10985"/>
  <c r="BD69" i="10985"/>
  <c r="BB71" i="10985"/>
  <c r="BD73" i="10985"/>
  <c r="W75" i="10985"/>
  <c r="AW82" i="10985"/>
  <c r="Z85" i="10985"/>
  <c r="BB87" i="10985"/>
  <c r="BD93" i="10985"/>
  <c r="Z94" i="10985"/>
  <c r="AV94" i="10985"/>
  <c r="BD95" i="10985"/>
  <c r="BD100" i="10985"/>
  <c r="W101" i="10985"/>
  <c r="AF110" i="10985"/>
  <c r="AV110" i="10985"/>
  <c r="BD116" i="10985"/>
  <c r="AA117" i="10985"/>
  <c r="BD118" i="10985"/>
  <c r="BD120" i="10985"/>
  <c r="BD124" i="10985"/>
  <c r="W125" i="10985"/>
  <c r="W132" i="10985"/>
  <c r="AG132" i="10985"/>
  <c r="AD133" i="10985"/>
  <c r="AB140" i="10985"/>
  <c r="AE144" i="10985"/>
  <c r="Y146" i="10985"/>
  <c r="AG146" i="10985"/>
  <c r="W150" i="10985"/>
  <c r="AC150" i="10985"/>
  <c r="AH158" i="10985"/>
  <c r="W160" i="10985"/>
  <c r="AB160" i="10985"/>
  <c r="AG160" i="10985"/>
  <c r="U161" i="10985"/>
  <c r="U166" i="10985"/>
  <c r="U168" i="10985"/>
  <c r="BD28" i="10985"/>
  <c r="AW58" i="10985"/>
  <c r="BB60" i="10985"/>
  <c r="BD65" i="10985"/>
  <c r="BB86" i="10985"/>
  <c r="BB93" i="10985"/>
  <c r="BB95" i="10985"/>
  <c r="BB100" i="10985"/>
  <c r="BB120" i="10985"/>
  <c r="AA160" i="10985"/>
  <c r="AF160" i="10985"/>
  <c r="AV22" i="10985"/>
  <c r="AV31" i="10985"/>
  <c r="AV45" i="10985"/>
  <c r="AV50" i="10985"/>
  <c r="AC53" i="10985"/>
  <c r="BB64" i="10985"/>
  <c r="AB67" i="10985"/>
  <c r="BB68" i="10985"/>
  <c r="AB75" i="10985"/>
  <c r="BD82" i="10985"/>
  <c r="AW86" i="10985"/>
  <c r="BB94" i="10985"/>
  <c r="Y101" i="10985"/>
  <c r="BB110" i="10985"/>
  <c r="Y125" i="10985"/>
  <c r="AH130" i="10985"/>
  <c r="Y132" i="10985"/>
  <c r="AB139" i="10985"/>
  <c r="W140" i="10985"/>
  <c r="AC140" i="10985"/>
  <c r="AB146" i="10985"/>
  <c r="AH149" i="10985"/>
  <c r="X150" i="10985"/>
  <c r="AE150" i="10985"/>
  <c r="AE156" i="10985"/>
  <c r="W158" i="10985"/>
  <c r="X160" i="10985"/>
  <c r="AC160" i="10985"/>
  <c r="AC166" i="10985"/>
  <c r="AA168" i="10985"/>
  <c r="AF168" i="10985"/>
  <c r="W170" i="10985"/>
  <c r="AV65" i="10985"/>
  <c r="AW70" i="10985"/>
  <c r="Y76" i="10985"/>
  <c r="BD77" i="10985"/>
  <c r="AC79" i="10985"/>
  <c r="BD83" i="10985"/>
  <c r="Z89" i="10985"/>
  <c r="AD95" i="10985"/>
  <c r="AA101" i="10985"/>
  <c r="AB102" i="10985"/>
  <c r="Y111" i="10985"/>
  <c r="X116" i="10985"/>
  <c r="AF124" i="10985"/>
  <c r="AA132" i="10985"/>
  <c r="AE134" i="10985"/>
  <c r="X140" i="10985"/>
  <c r="AE140" i="10985"/>
  <c r="Y142" i="10985"/>
  <c r="Y144" i="10985"/>
  <c r="W146" i="10985"/>
  <c r="AC146" i="10985"/>
  <c r="W149" i="10985"/>
  <c r="Y150" i="10985"/>
  <c r="AG150" i="10985"/>
  <c r="X156" i="10985"/>
  <c r="AA159" i="10985"/>
  <c r="Y160" i="10985"/>
  <c r="AE160" i="10985"/>
  <c r="AB161" i="10985"/>
  <c r="AA164" i="10985"/>
  <c r="AF164" i="10985"/>
  <c r="W166" i="10985"/>
  <c r="AE166" i="10985"/>
  <c r="W168" i="10985"/>
  <c r="AB168" i="10985"/>
  <c r="AG168" i="10985"/>
  <c r="AA170" i="10985"/>
  <c r="AZ21" i="10986"/>
  <c r="BF21" i="10986" s="1"/>
  <c r="AT120" i="10986"/>
  <c r="AT121" i="10986"/>
  <c r="AT117" i="10986"/>
  <c r="AT119" i="10986"/>
  <c r="AT104" i="10986"/>
  <c r="AT101" i="10986"/>
  <c r="AT108" i="10986"/>
  <c r="AT116" i="10986"/>
  <c r="AT118" i="10986"/>
  <c r="AT95" i="10986"/>
  <c r="AT86" i="10986"/>
  <c r="AT80" i="10986"/>
  <c r="AT89" i="10986"/>
  <c r="AT115" i="10986"/>
  <c r="AT92" i="10986"/>
  <c r="AT91" i="10986"/>
  <c r="AT79" i="10986"/>
  <c r="AT87" i="10986"/>
  <c r="AT64" i="10986"/>
  <c r="AT67" i="10986"/>
  <c r="AT59" i="10986"/>
  <c r="AT74" i="10986"/>
  <c r="AT71" i="10986"/>
  <c r="AT52" i="10986"/>
  <c r="AT47" i="10986"/>
  <c r="AT68" i="10986"/>
  <c r="AT105" i="10986"/>
  <c r="AT60" i="10986"/>
  <c r="AT54" i="10986"/>
  <c r="AT81" i="10986"/>
  <c r="AT56" i="10986"/>
  <c r="AT45" i="10986"/>
  <c r="AT109" i="10986"/>
  <c r="AT31" i="10986"/>
  <c r="AT51" i="10986"/>
  <c r="CB23" i="10986"/>
  <c r="AT36" i="10986"/>
  <c r="AT55" i="10986"/>
  <c r="AT43" i="10986"/>
  <c r="BM28" i="10986"/>
  <c r="AX117" i="10986" s="1"/>
  <c r="AY117" i="10986" s="1"/>
  <c r="AZ117" i="10986" s="1"/>
  <c r="BF117" i="10986" s="1"/>
  <c r="AT23" i="10986"/>
  <c r="AT97" i="10986"/>
  <c r="AT62" i="10986"/>
  <c r="AT34" i="10986"/>
  <c r="AT22" i="10986"/>
  <c r="AT35" i="10986"/>
  <c r="AT38" i="10986"/>
  <c r="AT66" i="10986"/>
  <c r="AT107" i="10986"/>
  <c r="AT72" i="10986"/>
  <c r="AT102" i="10986"/>
  <c r="AT41" i="10986"/>
  <c r="AT25" i="10986"/>
  <c r="AT76" i="10986"/>
  <c r="AT48" i="10986"/>
  <c r="AT84" i="10986"/>
  <c r="AT82" i="10986"/>
  <c r="AT44" i="10986"/>
  <c r="AT69" i="10986"/>
  <c r="AT124" i="10986"/>
  <c r="AT100" i="10986"/>
  <c r="AT103" i="10986"/>
  <c r="AT111" i="10986"/>
  <c r="AT110" i="10986"/>
  <c r="AT123" i="10986"/>
  <c r="AT88" i="10986"/>
  <c r="AT42" i="10986"/>
  <c r="AT33" i="10986"/>
  <c r="AT90" i="10986"/>
  <c r="AT28" i="10986"/>
  <c r="AT58" i="10986"/>
  <c r="AT75" i="10986"/>
  <c r="AT53" i="10986"/>
  <c r="AT57" i="10986"/>
  <c r="AT122" i="10986"/>
  <c r="AT21" i="10986"/>
  <c r="AT32" i="10986"/>
  <c r="AT24" i="10986"/>
  <c r="AT39" i="10986"/>
  <c r="AT73" i="10986"/>
  <c r="AT85" i="10986"/>
  <c r="AT93" i="10986"/>
  <c r="AT83" i="10986"/>
  <c r="AT114" i="10986"/>
  <c r="AT50" i="10986"/>
  <c r="AT37" i="10986"/>
  <c r="AT94" i="10986"/>
  <c r="AT77" i="10986"/>
  <c r="AT29" i="10986"/>
  <c r="AT49" i="10986"/>
  <c r="AT61" i="10986"/>
  <c r="AT99" i="10986"/>
  <c r="AT78" i="10986"/>
  <c r="AT26" i="10986"/>
  <c r="AT96" i="10986"/>
  <c r="AT63" i="10986"/>
  <c r="AT112" i="10986"/>
  <c r="AT98" i="10986"/>
  <c r="AT46" i="10986"/>
  <c r="AT40" i="10986"/>
  <c r="AT27" i="10986"/>
  <c r="AT30" i="10986"/>
  <c r="AT70" i="10986"/>
  <c r="AT65" i="10986"/>
  <c r="AT106" i="10986"/>
  <c r="AX44" i="10986"/>
  <c r="AY44" i="10986" s="1"/>
  <c r="AZ44" i="10986" s="1"/>
  <c r="BF44" i="10986" s="1"/>
  <c r="AX122" i="10986"/>
  <c r="AY122" i="10986" s="1"/>
  <c r="AZ122" i="10986" s="1"/>
  <c r="BF122" i="10986" s="1"/>
  <c r="AX82" i="10986"/>
  <c r="AY82" i="10986" s="1"/>
  <c r="AZ82" i="10986" s="1"/>
  <c r="BF82" i="10986" s="1"/>
  <c r="AX94" i="10986"/>
  <c r="AY94" i="10986" s="1"/>
  <c r="AZ94" i="10986" s="1"/>
  <c r="BF94" i="10986" s="1"/>
  <c r="AX104" i="10986"/>
  <c r="AY104" i="10986" s="1"/>
  <c r="AZ104" i="10986" s="1"/>
  <c r="BF104" i="10986" s="1"/>
  <c r="AZ22" i="10986"/>
  <c r="BF22" i="10986" s="1"/>
  <c r="AX64" i="10986"/>
  <c r="AY64" i="10986" s="1"/>
  <c r="AZ64" i="10986" s="1"/>
  <c r="BF64" i="10986" s="1"/>
  <c r="BM29" i="10985"/>
  <c r="BM31" i="10985" s="1"/>
  <c r="AB54" i="10985"/>
  <c r="AC63" i="10985"/>
  <c r="AH64" i="10985"/>
  <c r="AG71" i="10985"/>
  <c r="AG72" i="10985"/>
  <c r="Y79" i="10985"/>
  <c r="AC80" i="10985"/>
  <c r="Z81" i="10985"/>
  <c r="X84" i="10985"/>
  <c r="X85" i="10985"/>
  <c r="AH85" i="10985"/>
  <c r="X89" i="10985"/>
  <c r="AH89" i="10985"/>
  <c r="AG31" i="10985"/>
  <c r="AC33" i="10985"/>
  <c r="AE34" i="10985"/>
  <c r="AB37" i="10985"/>
  <c r="Y39" i="10985"/>
  <c r="AG39" i="10985"/>
  <c r="Y42" i="10985"/>
  <c r="Y48" i="10985"/>
  <c r="AF54" i="10985"/>
  <c r="AE63" i="10985"/>
  <c r="AE80" i="10985"/>
  <c r="AD81" i="10985"/>
  <c r="AE107" i="10985"/>
  <c r="AC117" i="10985"/>
  <c r="Y119" i="10985"/>
  <c r="AA121" i="10985"/>
  <c r="AD122" i="10985"/>
  <c r="AA123" i="10985"/>
  <c r="Y23" i="10985"/>
  <c r="AE33" i="10985"/>
  <c r="AF37" i="10985"/>
  <c r="AB39" i="10985"/>
  <c r="Y41" i="10985"/>
  <c r="AC42" i="10985"/>
  <c r="AE48" i="10985"/>
  <c r="AF49" i="10985"/>
  <c r="AE53" i="10985"/>
  <c r="X54" i="10985"/>
  <c r="AG54" i="10985"/>
  <c r="AD57" i="10985"/>
  <c r="AG59" i="10985"/>
  <c r="AD61" i="10985"/>
  <c r="X63" i="10985"/>
  <c r="Z64" i="10985"/>
  <c r="AG67" i="10985"/>
  <c r="AD69" i="10985"/>
  <c r="AE70" i="10985"/>
  <c r="W71" i="10985"/>
  <c r="Y72" i="10985"/>
  <c r="AE79" i="10985"/>
  <c r="X80" i="10985"/>
  <c r="X81" i="10985"/>
  <c r="AH81" i="10985"/>
  <c r="AD85" i="10985"/>
  <c r="AD89" i="10985"/>
  <c r="W97" i="10985"/>
  <c r="W107" i="10985"/>
  <c r="AG107" i="10985"/>
  <c r="AE123" i="10985"/>
  <c r="X124" i="10985"/>
  <c r="AB23" i="10985"/>
  <c r="AE29" i="10985"/>
  <c r="X33" i="10985"/>
  <c r="W34" i="10985"/>
  <c r="X37" i="10985"/>
  <c r="AG37" i="10985"/>
  <c r="W39" i="10985"/>
  <c r="AC39" i="10985"/>
  <c r="AE41" i="10985"/>
  <c r="AE42" i="10985"/>
  <c r="W47" i="10985"/>
  <c r="X49" i="10985"/>
  <c r="AG49" i="10985"/>
  <c r="Y54" i="10985"/>
  <c r="Y63" i="10985"/>
  <c r="AC64" i="10985"/>
  <c r="AH69" i="10985"/>
  <c r="AB71" i="10985"/>
  <c r="AB72" i="10985"/>
  <c r="AG75" i="10985"/>
  <c r="AG76" i="10985"/>
  <c r="W78" i="10985"/>
  <c r="X79" i="10985"/>
  <c r="Y80" i="10985"/>
  <c r="Y81" i="10985"/>
  <c r="AH83" i="10985"/>
  <c r="W85" i="10985"/>
  <c r="AE85" i="10985"/>
  <c r="W89" i="10985"/>
  <c r="AE89" i="10985"/>
  <c r="AE101" i="10985"/>
  <c r="X102" i="10985"/>
  <c r="Y107" i="10985"/>
  <c r="W123" i="10985"/>
  <c r="AG123" i="10985"/>
  <c r="AB124" i="10985"/>
  <c r="AH27" i="10985"/>
  <c r="AE27" i="10985"/>
  <c r="Y27" i="10985"/>
  <c r="AC27" i="10985"/>
  <c r="X27" i="10985"/>
  <c r="W27" i="10985"/>
  <c r="AA27" i="10985"/>
  <c r="AF27" i="10985"/>
  <c r="AG27" i="10985"/>
  <c r="AB27" i="10985"/>
  <c r="AH26" i="10985"/>
  <c r="AE26" i="10985"/>
  <c r="Y26" i="10985"/>
  <c r="AC26" i="10985"/>
  <c r="X26" i="10985"/>
  <c r="AG26" i="10985"/>
  <c r="W26" i="10985"/>
  <c r="AB26" i="10985"/>
  <c r="AH21" i="10985"/>
  <c r="AE21" i="10985"/>
  <c r="Y21" i="10985"/>
  <c r="AC21" i="10985"/>
  <c r="X21" i="10985"/>
  <c r="AB21" i="10985"/>
  <c r="AG21" i="10985"/>
  <c r="W21" i="10985"/>
  <c r="AF26" i="10985"/>
  <c r="AA21" i="10985"/>
  <c r="AF30" i="10985"/>
  <c r="AC44" i="10985"/>
  <c r="AE56" i="10985"/>
  <c r="AC57" i="10985"/>
  <c r="AA59" i="10985"/>
  <c r="AF59" i="10985"/>
  <c r="AD60" i="10985"/>
  <c r="AC61" i="10985"/>
  <c r="AA67" i="10985"/>
  <c r="AF67" i="10985"/>
  <c r="AB68" i="10985"/>
  <c r="AA71" i="10985"/>
  <c r="AF71" i="10985"/>
  <c r="AE74" i="10985"/>
  <c r="AA75" i="10985"/>
  <c r="AF75" i="10985"/>
  <c r="AE88" i="10985"/>
  <c r="AH97" i="10985"/>
  <c r="AC97" i="10985"/>
  <c r="X97" i="10985"/>
  <c r="AB97" i="10985"/>
  <c r="AF103" i="10985"/>
  <c r="AA103" i="10985"/>
  <c r="AE103" i="10985"/>
  <c r="AH109" i="10985"/>
  <c r="Y109" i="10985"/>
  <c r="AG109" i="10985"/>
  <c r="AH127" i="10985"/>
  <c r="AE127" i="10985"/>
  <c r="W127" i="10985"/>
  <c r="AG127" i="10985"/>
  <c r="U154" i="10985"/>
  <c r="Q154" i="10985"/>
  <c r="AE155" i="10985"/>
  <c r="X155" i="10985"/>
  <c r="AD155" i="10985"/>
  <c r="W155" i="10985"/>
  <c r="W30" i="10985"/>
  <c r="AG30" i="10985"/>
  <c r="W40" i="10985"/>
  <c r="AA41" i="10985"/>
  <c r="W43" i="10985"/>
  <c r="AA48" i="10985"/>
  <c r="AC68" i="10985"/>
  <c r="AE98" i="10985"/>
  <c r="AF98" i="10985"/>
  <c r="AF99" i="10985"/>
  <c r="AG99" i="10985"/>
  <c r="Y99" i="10985"/>
  <c r="AE99" i="10985"/>
  <c r="AH105" i="10985"/>
  <c r="AE105" i="10985"/>
  <c r="W105" i="10985"/>
  <c r="AG105" i="10985"/>
  <c r="AH115" i="10985"/>
  <c r="AG115" i="10985"/>
  <c r="Y115" i="10985"/>
  <c r="AE115" i="10985"/>
  <c r="AD131" i="10985"/>
  <c r="AB131" i="10985"/>
  <c r="AH131" i="10985"/>
  <c r="AH138" i="10985"/>
  <c r="AE138" i="10985"/>
  <c r="W138" i="10985"/>
  <c r="AG138" i="10985"/>
  <c r="AG145" i="10985"/>
  <c r="AH145" i="10985"/>
  <c r="Y145" i="10985"/>
  <c r="AF145" i="10985"/>
  <c r="X145" i="10985"/>
  <c r="AE154" i="10985"/>
  <c r="Y154" i="10985"/>
  <c r="AD154" i="10985"/>
  <c r="W154" i="10985"/>
  <c r="AB157" i="10985"/>
  <c r="AC157" i="10985"/>
  <c r="AA30" i="10985"/>
  <c r="AF40" i="10985"/>
  <c r="AB40" i="10985"/>
  <c r="AG40" i="10985"/>
  <c r="X44" i="10985"/>
  <c r="W52" i="10985"/>
  <c r="AC30" i="10985"/>
  <c r="AA33" i="10985"/>
  <c r="X40" i="10985"/>
  <c r="AA43" i="10985"/>
  <c r="Y44" i="10985"/>
  <c r="AG44" i="10985"/>
  <c r="AC45" i="10985"/>
  <c r="W48" i="10985"/>
  <c r="AG48" i="10985"/>
  <c r="AA52" i="10985"/>
  <c r="AA53" i="10985"/>
  <c r="AF53" i="10985"/>
  <c r="W56" i="10985"/>
  <c r="Y57" i="10985"/>
  <c r="AE57" i="10985"/>
  <c r="X59" i="10985"/>
  <c r="AC59" i="10985"/>
  <c r="Y60" i="10985"/>
  <c r="Y61" i="10985"/>
  <c r="AE61" i="10985"/>
  <c r="AA63" i="10985"/>
  <c r="AF63" i="10985"/>
  <c r="X67" i="10985"/>
  <c r="AC67" i="10985"/>
  <c r="X68" i="10985"/>
  <c r="AF68" i="10985"/>
  <c r="X71" i="10985"/>
  <c r="AC71" i="10985"/>
  <c r="AC72" i="10985"/>
  <c r="W74" i="10985"/>
  <c r="X75" i="10985"/>
  <c r="AC75" i="10985"/>
  <c r="AC76" i="10985"/>
  <c r="AA78" i="10985"/>
  <c r="AA79" i="10985"/>
  <c r="AF79" i="10985"/>
  <c r="AA80" i="10985"/>
  <c r="AF80" i="10985"/>
  <c r="AD84" i="10985"/>
  <c r="W86" i="10985"/>
  <c r="X88" i="10985"/>
  <c r="AH92" i="10985"/>
  <c r="AD94" i="10985"/>
  <c r="Y97" i="10985"/>
  <c r="AF97" i="10985"/>
  <c r="X98" i="10985"/>
  <c r="W99" i="10985"/>
  <c r="Y103" i="10985"/>
  <c r="Y105" i="10985"/>
  <c r="AA109" i="10985"/>
  <c r="AF113" i="10985"/>
  <c r="AA113" i="10985"/>
  <c r="AE113" i="10985"/>
  <c r="X114" i="10985"/>
  <c r="W115" i="10985"/>
  <c r="AH119" i="10985"/>
  <c r="AA119" i="10985"/>
  <c r="AE119" i="10985"/>
  <c r="AE120" i="10985"/>
  <c r="AB120" i="10985"/>
  <c r="AF121" i="10985"/>
  <c r="AE121" i="10985"/>
  <c r="W121" i="10985"/>
  <c r="AG121" i="10985"/>
  <c r="AH122" i="10985"/>
  <c r="AA127" i="10985"/>
  <c r="W131" i="10985"/>
  <c r="AE135" i="10985"/>
  <c r="AF135" i="10985"/>
  <c r="AF136" i="10985"/>
  <c r="AG136" i="10985"/>
  <c r="Y136" i="10985"/>
  <c r="AE136" i="10985"/>
  <c r="Y138" i="10985"/>
  <c r="AB145" i="10985"/>
  <c r="AD148" i="10985"/>
  <c r="AE148" i="10985"/>
  <c r="Z148" i="10985"/>
  <c r="AG152" i="10985"/>
  <c r="Y152" i="10985"/>
  <c r="Z154" i="10985"/>
  <c r="AB155" i="10985"/>
  <c r="AA40" i="10985"/>
  <c r="AB30" i="10985"/>
  <c r="W38" i="10985"/>
  <c r="AF41" i="10985"/>
  <c r="AF44" i="10985"/>
  <c r="X45" i="10985"/>
  <c r="AF48" i="10985"/>
  <c r="AF60" i="10985"/>
  <c r="AC23" i="10985"/>
  <c r="X30" i="10985"/>
  <c r="AF33" i="10985"/>
  <c r="AA38" i="10985"/>
  <c r="AC40" i="10985"/>
  <c r="W41" i="10985"/>
  <c r="AB41" i="10985"/>
  <c r="AG41" i="10985"/>
  <c r="AA42" i="10985"/>
  <c r="AF42" i="10985"/>
  <c r="AB48" i="10985"/>
  <c r="W51" i="10985"/>
  <c r="X23" i="10985"/>
  <c r="AF23" i="10985"/>
  <c r="W29" i="10985"/>
  <c r="Y30" i="10985"/>
  <c r="AE30" i="10985"/>
  <c r="Y31" i="10985"/>
  <c r="W33" i="10985"/>
  <c r="AB33" i="10985"/>
  <c r="AG33" i="10985"/>
  <c r="AC37" i="10985"/>
  <c r="AE38" i="10985"/>
  <c r="AA39" i="10985"/>
  <c r="AF39" i="10985"/>
  <c r="Y40" i="10985"/>
  <c r="AE40" i="10985"/>
  <c r="X41" i="10985"/>
  <c r="AC41" i="10985"/>
  <c r="W42" i="10985"/>
  <c r="AB42" i="10985"/>
  <c r="AG42" i="10985"/>
  <c r="AE43" i="10985"/>
  <c r="AB44" i="10985"/>
  <c r="AH45" i="10985"/>
  <c r="X48" i="10985"/>
  <c r="AC48" i="10985"/>
  <c r="AC49" i="10985"/>
  <c r="AA51" i="10985"/>
  <c r="AE52" i="10985"/>
  <c r="W53" i="10985"/>
  <c r="AB53" i="10985"/>
  <c r="AG53" i="10985"/>
  <c r="AC54" i="10985"/>
  <c r="AA56" i="10985"/>
  <c r="Z57" i="10985"/>
  <c r="Y59" i="10985"/>
  <c r="AE59" i="10985"/>
  <c r="Z60" i="10985"/>
  <c r="Z61" i="10985"/>
  <c r="W63" i="10985"/>
  <c r="AB63" i="10985"/>
  <c r="AG63" i="10985"/>
  <c r="AF64" i="10985"/>
  <c r="Y67" i="10985"/>
  <c r="AE67" i="10985"/>
  <c r="Y68" i="10985"/>
  <c r="AG68" i="10985"/>
  <c r="W70" i="10985"/>
  <c r="Y71" i="10985"/>
  <c r="AE71" i="10985"/>
  <c r="X72" i="10985"/>
  <c r="AF72" i="10985"/>
  <c r="AA74" i="10985"/>
  <c r="Y75" i="10985"/>
  <c r="AE75" i="10985"/>
  <c r="X76" i="10985"/>
  <c r="AF76" i="10985"/>
  <c r="AE78" i="10985"/>
  <c r="W79" i="10985"/>
  <c r="AB79" i="10985"/>
  <c r="AG79" i="10985"/>
  <c r="W80" i="10985"/>
  <c r="AB80" i="10985"/>
  <c r="AG80" i="10985"/>
  <c r="AC81" i="10985"/>
  <c r="AC83" i="10985"/>
  <c r="AE84" i="10985"/>
  <c r="AB86" i="10985"/>
  <c r="AD88" i="10985"/>
  <c r="AA97" i="10985"/>
  <c r="AG97" i="10985"/>
  <c r="AB98" i="10985"/>
  <c r="AA99" i="10985"/>
  <c r="AC103" i="10985"/>
  <c r="AA105" i="10985"/>
  <c r="AE106" i="10985"/>
  <c r="X106" i="10985"/>
  <c r="AD109" i="10985"/>
  <c r="AH110" i="10985"/>
  <c r="AB110" i="10985"/>
  <c r="AH111" i="10985"/>
  <c r="AE111" i="10985"/>
  <c r="W111" i="10985"/>
  <c r="AG111" i="10985"/>
  <c r="W113" i="10985"/>
  <c r="AG113" i="10985"/>
  <c r="AB114" i="10985"/>
  <c r="AA115" i="10985"/>
  <c r="AE116" i="10985"/>
  <c r="AB116" i="10985"/>
  <c r="AF117" i="10985"/>
  <c r="AE117" i="10985"/>
  <c r="W117" i="10985"/>
  <c r="AG117" i="10985"/>
  <c r="W119" i="10985"/>
  <c r="AG119" i="10985"/>
  <c r="X120" i="10985"/>
  <c r="Y121" i="10985"/>
  <c r="AF125" i="10985"/>
  <c r="AA125" i="10985"/>
  <c r="AE125" i="10985"/>
  <c r="AC127" i="10985"/>
  <c r="AF129" i="10985"/>
  <c r="AA129" i="10985"/>
  <c r="AE129" i="10985"/>
  <c r="Z131" i="10985"/>
  <c r="X135" i="10985"/>
  <c r="W136" i="10985"/>
  <c r="AA138" i="10985"/>
  <c r="AE139" i="10985"/>
  <c r="X139" i="10985"/>
  <c r="AC145" i="10985"/>
  <c r="AH151" i="10985"/>
  <c r="AC151" i="10985"/>
  <c r="AE153" i="10985"/>
  <c r="Z153" i="10985"/>
  <c r="AC154" i="10985"/>
  <c r="U155" i="10985"/>
  <c r="Q155" i="10985"/>
  <c r="AH155" i="10985"/>
  <c r="U156" i="10985"/>
  <c r="AA144" i="10985"/>
  <c r="AF144" i="10985"/>
  <c r="AA156" i="10985"/>
  <c r="AF156" i="10985"/>
  <c r="AC101" i="10985"/>
  <c r="AC107" i="10985"/>
  <c r="AC123" i="10985"/>
  <c r="AC132" i="10985"/>
  <c r="AC134" i="10985"/>
  <c r="AA140" i="10985"/>
  <c r="AF140" i="10985"/>
  <c r="W144" i="10985"/>
  <c r="AB144" i="10985"/>
  <c r="AG144" i="10985"/>
  <c r="AA146" i="10985"/>
  <c r="AF146" i="10985"/>
  <c r="AA150" i="10985"/>
  <c r="AF150" i="10985"/>
  <c r="W156" i="10985"/>
  <c r="AB156" i="10985"/>
  <c r="AG156" i="10985"/>
  <c r="AX152" i="10985"/>
  <c r="BA151" i="10985"/>
  <c r="BC151" i="10985" s="1"/>
  <c r="AY149" i="10985"/>
  <c r="AX148" i="10985"/>
  <c r="BA147" i="10985"/>
  <c r="BC147" i="10985" s="1"/>
  <c r="AY145" i="10985"/>
  <c r="BA152" i="10985"/>
  <c r="BC152" i="10985" s="1"/>
  <c r="AY151" i="10985"/>
  <c r="AY150" i="10985"/>
  <c r="AY148" i="10985"/>
  <c r="AX147" i="10985"/>
  <c r="AX146" i="10985"/>
  <c r="AX145" i="10985"/>
  <c r="AY144" i="10985"/>
  <c r="AX143" i="10985"/>
  <c r="BA142" i="10985"/>
  <c r="AX151" i="10985"/>
  <c r="AX150" i="10985"/>
  <c r="AX149" i="10985"/>
  <c r="AX144" i="10985"/>
  <c r="BA143" i="10985"/>
  <c r="AY152" i="10985"/>
  <c r="BA148" i="10985"/>
  <c r="BC148" i="10985" s="1"/>
  <c r="BA146" i="10985"/>
  <c r="BC146" i="10985" s="1"/>
  <c r="BA145" i="10985"/>
  <c r="BA144" i="10985"/>
  <c r="BA150" i="10985"/>
  <c r="BC150" i="10985" s="1"/>
  <c r="BA149" i="10985"/>
  <c r="AY147" i="10985"/>
  <c r="AY146" i="10985"/>
  <c r="AY143" i="10985"/>
  <c r="AX142" i="10985"/>
  <c r="BA141" i="10985"/>
  <c r="BC141" i="10985" s="1"/>
  <c r="AY139" i="10985"/>
  <c r="AX141" i="10985"/>
  <c r="AX140" i="10985"/>
  <c r="AX139" i="10985"/>
  <c r="AY137" i="10985"/>
  <c r="AX136" i="10985"/>
  <c r="BA135" i="10985"/>
  <c r="AY133" i="10985"/>
  <c r="AX132" i="10985"/>
  <c r="BA131" i="10985"/>
  <c r="AY142" i="10985"/>
  <c r="AY138" i="10985"/>
  <c r="AX137" i="10985"/>
  <c r="BA136" i="10985"/>
  <c r="BC136" i="10985" s="1"/>
  <c r="AY134" i="10985"/>
  <c r="AX133" i="10985"/>
  <c r="BA140" i="10985"/>
  <c r="BA139" i="10985"/>
  <c r="BE139" i="10985" s="1"/>
  <c r="AX138" i="10985"/>
  <c r="BA137" i="10985"/>
  <c r="AY135" i="10985"/>
  <c r="AX134" i="10985"/>
  <c r="BA133" i="10985"/>
  <c r="AY131" i="10985"/>
  <c r="AY141" i="10985"/>
  <c r="AY140" i="10985"/>
  <c r="BA138" i="10985"/>
  <c r="AX135" i="10985"/>
  <c r="AY130" i="10985"/>
  <c r="AX129" i="10985"/>
  <c r="BA128" i="10985"/>
  <c r="AY126" i="10985"/>
  <c r="AX125" i="10985"/>
  <c r="BA132" i="10985"/>
  <c r="AX130" i="10985"/>
  <c r="BA129" i="10985"/>
  <c r="BC129" i="10985" s="1"/>
  <c r="AY127" i="10985"/>
  <c r="AX126" i="10985"/>
  <c r="BA125" i="10985"/>
  <c r="BC125" i="10985" s="1"/>
  <c r="AY136" i="10985"/>
  <c r="BA134" i="10985"/>
  <c r="BE134" i="10985" s="1"/>
  <c r="AY132" i="10985"/>
  <c r="BA130" i="10985"/>
  <c r="AY128" i="10985"/>
  <c r="AX127" i="10985"/>
  <c r="BA126" i="10985"/>
  <c r="AX131" i="10985"/>
  <c r="AX128" i="10985"/>
  <c r="AY125" i="10985"/>
  <c r="AY129" i="10985"/>
  <c r="BA127" i="10985"/>
  <c r="BE127" i="10985" s="1"/>
  <c r="AW21" i="10985"/>
  <c r="Z22" i="10985"/>
  <c r="AH22" i="10985"/>
  <c r="W24" i="10985"/>
  <c r="AA24" i="10985"/>
  <c r="AE24" i="10985"/>
  <c r="AW24" i="10985"/>
  <c r="BC21" i="10985"/>
  <c r="W22" i="10985"/>
  <c r="AA22" i="10985"/>
  <c r="AE22" i="10985"/>
  <c r="Z21" i="10985"/>
  <c r="AD21" i="10985"/>
  <c r="AV21" i="10985"/>
  <c r="Q22" i="10985"/>
  <c r="Q23" i="10985" s="1"/>
  <c r="Q24" i="10985" s="1"/>
  <c r="Q25" i="10985" s="1"/>
  <c r="Q26" i="10985" s="1"/>
  <c r="Q27" i="10985" s="1"/>
  <c r="Q28" i="10985" s="1"/>
  <c r="Q29" i="10985" s="1"/>
  <c r="Q30" i="10985" s="1"/>
  <c r="Q31" i="10985" s="1"/>
  <c r="Q32" i="10985" s="1"/>
  <c r="Q33" i="10985" s="1"/>
  <c r="Q34" i="10985" s="1"/>
  <c r="Q35" i="10985" s="1"/>
  <c r="Q36" i="10985" s="1"/>
  <c r="Q37" i="10985" s="1"/>
  <c r="Q38" i="10985" s="1"/>
  <c r="Q39" i="10985" s="1"/>
  <c r="Q40" i="10985" s="1"/>
  <c r="Q41" i="10985" s="1"/>
  <c r="Q42" i="10985" s="1"/>
  <c r="Q43" i="10985" s="1"/>
  <c r="Q44" i="10985" s="1"/>
  <c r="Q45" i="10985" s="1"/>
  <c r="Q46" i="10985" s="1"/>
  <c r="Q47" i="10985" s="1"/>
  <c r="Q48" i="10985" s="1"/>
  <c r="Q49" i="10985" s="1"/>
  <c r="Q50" i="10985" s="1"/>
  <c r="Q51" i="10985" s="1"/>
  <c r="Q52" i="10985" s="1"/>
  <c r="Q53" i="10985" s="1"/>
  <c r="Q54" i="10985" s="1"/>
  <c r="Q55" i="10985" s="1"/>
  <c r="Q56" i="10985" s="1"/>
  <c r="Q57" i="10985" s="1"/>
  <c r="Q58" i="10985" s="1"/>
  <c r="Q59" i="10985" s="1"/>
  <c r="Q60" i="10985" s="1"/>
  <c r="Q61" i="10985" s="1"/>
  <c r="Q62" i="10985" s="1"/>
  <c r="Q63" i="10985" s="1"/>
  <c r="Q64" i="10985" s="1"/>
  <c r="Q65" i="10985" s="1"/>
  <c r="Q66" i="10985" s="1"/>
  <c r="Q67" i="10985" s="1"/>
  <c r="Q68" i="10985" s="1"/>
  <c r="Q69" i="10985" s="1"/>
  <c r="Q70" i="10985" s="1"/>
  <c r="Q71" i="10985" s="1"/>
  <c r="Q72" i="10985" s="1"/>
  <c r="Q73" i="10985" s="1"/>
  <c r="Q74" i="10985" s="1"/>
  <c r="Q75" i="10985" s="1"/>
  <c r="Q76" i="10985" s="1"/>
  <c r="Q77" i="10985" s="1"/>
  <c r="Q78" i="10985" s="1"/>
  <c r="Q79" i="10985" s="1"/>
  <c r="Q80" i="10985" s="1"/>
  <c r="Q81" i="10985" s="1"/>
  <c r="Q82" i="10985" s="1"/>
  <c r="Q83" i="10985" s="1"/>
  <c r="Q84" i="10985" s="1"/>
  <c r="Q85" i="10985" s="1"/>
  <c r="Q86" i="10985" s="1"/>
  <c r="Q87" i="10985" s="1"/>
  <c r="Q88" i="10985" s="1"/>
  <c r="Q89" i="10985" s="1"/>
  <c r="Q90" i="10985" s="1"/>
  <c r="Q91" i="10985" s="1"/>
  <c r="Q92" i="10985" s="1"/>
  <c r="Q93" i="10985" s="1"/>
  <c r="Q94" i="10985" s="1"/>
  <c r="Q95" i="10985" s="1"/>
  <c r="Q96" i="10985" s="1"/>
  <c r="Q97" i="10985" s="1"/>
  <c r="Q98" i="10985" s="1"/>
  <c r="Q99" i="10985" s="1"/>
  <c r="Q100" i="10985" s="1"/>
  <c r="Q101" i="10985" s="1"/>
  <c r="Q102" i="10985" s="1"/>
  <c r="Q103" i="10985" s="1"/>
  <c r="Q104" i="10985" s="1"/>
  <c r="Q105" i="10985" s="1"/>
  <c r="Q106" i="10985" s="1"/>
  <c r="Q107" i="10985" s="1"/>
  <c r="Q108" i="10985" s="1"/>
  <c r="Q109" i="10985" s="1"/>
  <c r="Q110" i="10985" s="1"/>
  <c r="Q111" i="10985" s="1"/>
  <c r="Q112" i="10985" s="1"/>
  <c r="Q113" i="10985" s="1"/>
  <c r="Q114" i="10985" s="1"/>
  <c r="Q115" i="10985" s="1"/>
  <c r="Q116" i="10985" s="1"/>
  <c r="Q117" i="10985" s="1"/>
  <c r="Q118" i="10985" s="1"/>
  <c r="Q119" i="10985" s="1"/>
  <c r="Q120" i="10985" s="1"/>
  <c r="Q121" i="10985" s="1"/>
  <c r="Q122" i="10985" s="1"/>
  <c r="Q123" i="10985" s="1"/>
  <c r="Q124" i="10985" s="1"/>
  <c r="Q125" i="10985" s="1"/>
  <c r="Q126" i="10985" s="1"/>
  <c r="Q127" i="10985" s="1"/>
  <c r="Q128" i="10985" s="1"/>
  <c r="Q129" i="10985" s="1"/>
  <c r="Q130" i="10985" s="1"/>
  <c r="Q131" i="10985" s="1"/>
  <c r="Q132" i="10985" s="1"/>
  <c r="Q133" i="10985" s="1"/>
  <c r="Q134" i="10985" s="1"/>
  <c r="Q135" i="10985" s="1"/>
  <c r="Q136" i="10985" s="1"/>
  <c r="Q137" i="10985" s="1"/>
  <c r="Q138" i="10985" s="1"/>
  <c r="Q139" i="10985" s="1"/>
  <c r="Q140" i="10985" s="1"/>
  <c r="Q141" i="10985" s="1"/>
  <c r="Q142" i="10985" s="1"/>
  <c r="Q143" i="10985" s="1"/>
  <c r="Q144" i="10985" s="1"/>
  <c r="Q145" i="10985" s="1"/>
  <c r="Q146" i="10985" s="1"/>
  <c r="Q147" i="10985" s="1"/>
  <c r="Q148" i="10985" s="1"/>
  <c r="Q149" i="10985" s="1"/>
  <c r="Q150" i="10985" s="1"/>
  <c r="Q151" i="10985" s="1"/>
  <c r="Q152" i="10985" s="1"/>
  <c r="X22" i="10985"/>
  <c r="AB22" i="10985"/>
  <c r="AF22" i="10985"/>
  <c r="W23" i="10985"/>
  <c r="AA23" i="10985"/>
  <c r="AE23" i="10985"/>
  <c r="AW23" i="10985"/>
  <c r="Y24" i="10985"/>
  <c r="AC24" i="10985"/>
  <c r="AG24" i="10985"/>
  <c r="X25" i="10985"/>
  <c r="AB25" i="10985"/>
  <c r="AF25" i="10985"/>
  <c r="BB25" i="10985"/>
  <c r="Z26" i="10985"/>
  <c r="AD26" i="10985"/>
  <c r="AV26" i="10985"/>
  <c r="BD26" i="10985"/>
  <c r="Z27" i="10985"/>
  <c r="AD27" i="10985"/>
  <c r="AV27" i="10985"/>
  <c r="BD27" i="10985"/>
  <c r="X28" i="10985"/>
  <c r="AB28" i="10985"/>
  <c r="AF28" i="10985"/>
  <c r="BB28" i="10985"/>
  <c r="Y29" i="10985"/>
  <c r="AC29" i="10985"/>
  <c r="AG29" i="10985"/>
  <c r="Z30" i="10985"/>
  <c r="AD30" i="10985"/>
  <c r="AV30" i="10985"/>
  <c r="BD30" i="10985"/>
  <c r="W31" i="10985"/>
  <c r="AA31" i="10985"/>
  <c r="AE31" i="10985"/>
  <c r="AW31" i="10985"/>
  <c r="X32" i="10985"/>
  <c r="AB32" i="10985"/>
  <c r="AF32" i="10985"/>
  <c r="BB32" i="10985"/>
  <c r="Z33" i="10985"/>
  <c r="AD33" i="10985"/>
  <c r="AV33" i="10985"/>
  <c r="BD33" i="10985"/>
  <c r="Y34" i="10985"/>
  <c r="AC34" i="10985"/>
  <c r="AG34" i="10985"/>
  <c r="X35" i="10985"/>
  <c r="AB35" i="10985"/>
  <c r="AF35" i="10985"/>
  <c r="BB35" i="10985"/>
  <c r="X36" i="10985"/>
  <c r="AB36" i="10985"/>
  <c r="AF36" i="10985"/>
  <c r="BB36" i="10985"/>
  <c r="W37" i="10985"/>
  <c r="AA37" i="10985"/>
  <c r="AE37" i="10985"/>
  <c r="AW37" i="10985"/>
  <c r="Y38" i="10985"/>
  <c r="AC38" i="10985"/>
  <c r="AG38" i="10985"/>
  <c r="X43" i="10985"/>
  <c r="AB43" i="10985"/>
  <c r="AF43" i="10985"/>
  <c r="Z44" i="10985"/>
  <c r="AD44" i="10985"/>
  <c r="AH44" i="10985"/>
  <c r="Y45" i="10985"/>
  <c r="AD45" i="10985"/>
  <c r="W46" i="10985"/>
  <c r="AC46" i="10985"/>
  <c r="AH46" i="10985"/>
  <c r="Z47" i="10985"/>
  <c r="AH47" i="10985"/>
  <c r="Y22" i="10985"/>
  <c r="AC22" i="10985"/>
  <c r="AG22" i="10985"/>
  <c r="Z24" i="10985"/>
  <c r="AD24" i="10985"/>
  <c r="AH24" i="10985"/>
  <c r="AV24" i="10985"/>
  <c r="BD24" i="10985"/>
  <c r="Y25" i="10985"/>
  <c r="AC25" i="10985"/>
  <c r="AG25" i="10985"/>
  <c r="AW26" i="10985"/>
  <c r="AW27" i="10985"/>
  <c r="Y28" i="10985"/>
  <c r="AC28" i="10985"/>
  <c r="AG28" i="10985"/>
  <c r="Z29" i="10985"/>
  <c r="AD29" i="10985"/>
  <c r="AH29" i="10985"/>
  <c r="AV29" i="10985"/>
  <c r="BD29" i="10985"/>
  <c r="AW30" i="10985"/>
  <c r="X31" i="10985"/>
  <c r="AB31" i="10985"/>
  <c r="AF31" i="10985"/>
  <c r="Y32" i="10985"/>
  <c r="AC32" i="10985"/>
  <c r="AG32" i="10985"/>
  <c r="AW33" i="10985"/>
  <c r="Z34" i="10985"/>
  <c r="AD34" i="10985"/>
  <c r="AH34" i="10985"/>
  <c r="AV34" i="10985"/>
  <c r="BD34" i="10985"/>
  <c r="Y35" i="10985"/>
  <c r="AC35" i="10985"/>
  <c r="AG35" i="10985"/>
  <c r="Y36" i="10985"/>
  <c r="AC36" i="10985"/>
  <c r="AG36" i="10985"/>
  <c r="Z38" i="10985"/>
  <c r="AD38" i="10985"/>
  <c r="AH38" i="10985"/>
  <c r="AV38" i="10985"/>
  <c r="BD38" i="10985"/>
  <c r="Z39" i="10985"/>
  <c r="AD39" i="10985"/>
  <c r="AV39" i="10985"/>
  <c r="BD39" i="10985"/>
  <c r="Z40" i="10985"/>
  <c r="AD40" i="10985"/>
  <c r="AV40" i="10985"/>
  <c r="BD40" i="10985"/>
  <c r="Z41" i="10985"/>
  <c r="AD41" i="10985"/>
  <c r="AV41" i="10985"/>
  <c r="BD41" i="10985"/>
  <c r="Z42" i="10985"/>
  <c r="AD42" i="10985"/>
  <c r="AV42" i="10985"/>
  <c r="BD42" i="10985"/>
  <c r="Y43" i="10985"/>
  <c r="AC43" i="10985"/>
  <c r="AG43" i="10985"/>
  <c r="W44" i="10985"/>
  <c r="AA44" i="10985"/>
  <c r="AW44" i="10985"/>
  <c r="U45" i="10985"/>
  <c r="Z45" i="10985"/>
  <c r="Y46" i="10985"/>
  <c r="AD46" i="10985"/>
  <c r="AW46" i="10985"/>
  <c r="BB46" i="10985"/>
  <c r="BB47" i="10985"/>
  <c r="AV47" i="10985"/>
  <c r="BD47" i="10985"/>
  <c r="AW48" i="10985"/>
  <c r="BD48" i="10985"/>
  <c r="AV48" i="10985"/>
  <c r="Z25" i="10985"/>
  <c r="AH25" i="10985"/>
  <c r="Z28" i="10985"/>
  <c r="AD28" i="10985"/>
  <c r="AH28" i="10985"/>
  <c r="AW29" i="10985"/>
  <c r="Z32" i="10985"/>
  <c r="AD32" i="10985"/>
  <c r="AH32" i="10985"/>
  <c r="AW34" i="10985"/>
  <c r="Z35" i="10985"/>
  <c r="AD35" i="10985"/>
  <c r="AH35" i="10985"/>
  <c r="Z36" i="10985"/>
  <c r="AD36" i="10985"/>
  <c r="AH36" i="10985"/>
  <c r="AW38" i="10985"/>
  <c r="AW39" i="10985"/>
  <c r="AW40" i="10985"/>
  <c r="AW41" i="10985"/>
  <c r="AW42" i="10985"/>
  <c r="Z43" i="10985"/>
  <c r="AD43" i="10985"/>
  <c r="AE45" i="10985"/>
  <c r="AA45" i="10985"/>
  <c r="W45" i="10985"/>
  <c r="AB45" i="10985"/>
  <c r="AG45" i="10985"/>
  <c r="Z46" i="10985"/>
  <c r="AF47" i="10985"/>
  <c r="AB47" i="10985"/>
  <c r="X47" i="10985"/>
  <c r="AG47" i="10985"/>
  <c r="AC47" i="10985"/>
  <c r="Y47" i="10985"/>
  <c r="AD47" i="10985"/>
  <c r="AD25" i="10985"/>
  <c r="AW22" i="10985"/>
  <c r="Z23" i="10985"/>
  <c r="AD23" i="10985"/>
  <c r="X24" i="10985"/>
  <c r="AB24" i="10985"/>
  <c r="W25" i="10985"/>
  <c r="AA25" i="10985"/>
  <c r="AW25" i="10985"/>
  <c r="W28" i="10985"/>
  <c r="AA28" i="10985"/>
  <c r="AW28" i="10985"/>
  <c r="X29" i="10985"/>
  <c r="AB29" i="10985"/>
  <c r="Z31" i="10985"/>
  <c r="AD31" i="10985"/>
  <c r="W32" i="10985"/>
  <c r="AA32" i="10985"/>
  <c r="AW32" i="10985"/>
  <c r="X34" i="10985"/>
  <c r="AB34" i="10985"/>
  <c r="W35" i="10985"/>
  <c r="AA35" i="10985"/>
  <c r="AW35" i="10985"/>
  <c r="W36" i="10985"/>
  <c r="AA36" i="10985"/>
  <c r="AW36" i="10985"/>
  <c r="Z37" i="10985"/>
  <c r="AD37" i="10985"/>
  <c r="X38" i="10985"/>
  <c r="AB38" i="10985"/>
  <c r="AF46" i="10985"/>
  <c r="AB46" i="10985"/>
  <c r="X46" i="10985"/>
  <c r="AA46" i="10985"/>
  <c r="AG46" i="10985"/>
  <c r="AW45" i="10985"/>
  <c r="Z48" i="10985"/>
  <c r="AD48" i="10985"/>
  <c r="W49" i="10985"/>
  <c r="AA49" i="10985"/>
  <c r="AE49" i="10985"/>
  <c r="AW49" i="10985"/>
  <c r="X50" i="10985"/>
  <c r="AB50" i="10985"/>
  <c r="AF50" i="10985"/>
  <c r="BB50" i="10985"/>
  <c r="Y51" i="10985"/>
  <c r="AC51" i="10985"/>
  <c r="AG51" i="10985"/>
  <c r="Y52" i="10985"/>
  <c r="AC52" i="10985"/>
  <c r="AG52" i="10985"/>
  <c r="Z53" i="10985"/>
  <c r="AD53" i="10985"/>
  <c r="AV53" i="10985"/>
  <c r="BD53" i="10985"/>
  <c r="W54" i="10985"/>
  <c r="AA54" i="10985"/>
  <c r="AE54" i="10985"/>
  <c r="AW54" i="10985"/>
  <c r="X55" i="10985"/>
  <c r="AB55" i="10985"/>
  <c r="AF55" i="10985"/>
  <c r="BB55" i="10985"/>
  <c r="Y56" i="10985"/>
  <c r="AC56" i="10985"/>
  <c r="AG56" i="10985"/>
  <c r="AF57" i="10985"/>
  <c r="AB57" i="10985"/>
  <c r="X57" i="10985"/>
  <c r="AA57" i="10985"/>
  <c r="AG57" i="10985"/>
  <c r="AW57" i="10985"/>
  <c r="X58" i="10985"/>
  <c r="AD58" i="10985"/>
  <c r="BD58" i="10985"/>
  <c r="AW59" i="10985"/>
  <c r="BB59" i="10985"/>
  <c r="X60" i="10985"/>
  <c r="AC60" i="10985"/>
  <c r="AF61" i="10985"/>
  <c r="AB61" i="10985"/>
  <c r="X61" i="10985"/>
  <c r="AA61" i="10985"/>
  <c r="AG61" i="10985"/>
  <c r="AW61" i="10985"/>
  <c r="X62" i="10985"/>
  <c r="AD62" i="10985"/>
  <c r="BD62" i="10985"/>
  <c r="AW63" i="10985"/>
  <c r="BB63" i="10985"/>
  <c r="Z65" i="10985"/>
  <c r="AH65" i="10985"/>
  <c r="Z66" i="10985"/>
  <c r="AH66" i="10985"/>
  <c r="AF73" i="10985"/>
  <c r="AB73" i="10985"/>
  <c r="X73" i="10985"/>
  <c r="AE73" i="10985"/>
  <c r="AA73" i="10985"/>
  <c r="W73" i="10985"/>
  <c r="AG73" i="10985"/>
  <c r="AC73" i="10985"/>
  <c r="Y73" i="10985"/>
  <c r="Y50" i="10985"/>
  <c r="AC50" i="10985"/>
  <c r="AG50" i="10985"/>
  <c r="Z51" i="10985"/>
  <c r="AD51" i="10985"/>
  <c r="AH51" i="10985"/>
  <c r="AV51" i="10985"/>
  <c r="BD51" i="10985"/>
  <c r="Z52" i="10985"/>
  <c r="AD52" i="10985"/>
  <c r="AH52" i="10985"/>
  <c r="AV52" i="10985"/>
  <c r="BD52" i="10985"/>
  <c r="AW53" i="10985"/>
  <c r="Y55" i="10985"/>
  <c r="AC55" i="10985"/>
  <c r="AG55" i="10985"/>
  <c r="Z56" i="10985"/>
  <c r="AD56" i="10985"/>
  <c r="AH56" i="10985"/>
  <c r="AV56" i="10985"/>
  <c r="BD56" i="10985"/>
  <c r="BD57" i="10985"/>
  <c r="Z58" i="10985"/>
  <c r="BD61" i="10985"/>
  <c r="Z62" i="10985"/>
  <c r="Y64" i="10985"/>
  <c r="BB66" i="10985"/>
  <c r="AV66" i="10985"/>
  <c r="BD66" i="10985"/>
  <c r="BD67" i="10985"/>
  <c r="AV67" i="10985"/>
  <c r="BB67" i="10985"/>
  <c r="Z73" i="10985"/>
  <c r="Z50" i="10985"/>
  <c r="AD50" i="10985"/>
  <c r="AH50" i="10985"/>
  <c r="AW51" i="10985"/>
  <c r="AW52" i="10985"/>
  <c r="BB53" i="10985"/>
  <c r="Z55" i="10985"/>
  <c r="AD55" i="10985"/>
  <c r="AH55" i="10985"/>
  <c r="AW56" i="10985"/>
  <c r="AG58" i="10985"/>
  <c r="AC58" i="10985"/>
  <c r="Y58" i="10985"/>
  <c r="AA58" i="10985"/>
  <c r="AF58" i="10985"/>
  <c r="BD59" i="10985"/>
  <c r="AV59" i="10985"/>
  <c r="AG62" i="10985"/>
  <c r="AC62" i="10985"/>
  <c r="Y62" i="10985"/>
  <c r="AA62" i="10985"/>
  <c r="AF62" i="10985"/>
  <c r="BD63" i="10985"/>
  <c r="AV63" i="10985"/>
  <c r="AF65" i="10985"/>
  <c r="AB65" i="10985"/>
  <c r="X65" i="10985"/>
  <c r="AE65" i="10985"/>
  <c r="AA65" i="10985"/>
  <c r="W65" i="10985"/>
  <c r="AD65" i="10985"/>
  <c r="AG66" i="10985"/>
  <c r="AC66" i="10985"/>
  <c r="Y66" i="10985"/>
  <c r="AF66" i="10985"/>
  <c r="AB66" i="10985"/>
  <c r="X66" i="10985"/>
  <c r="AD66" i="10985"/>
  <c r="BB70" i="10985"/>
  <c r="BD70" i="10985"/>
  <c r="AV70" i="10985"/>
  <c r="U71" i="10985"/>
  <c r="Z49" i="10985"/>
  <c r="AD49" i="10985"/>
  <c r="W50" i="10985"/>
  <c r="AA50" i="10985"/>
  <c r="AW50" i="10985"/>
  <c r="X51" i="10985"/>
  <c r="AB51" i="10985"/>
  <c r="X52" i="10985"/>
  <c r="AB52" i="10985"/>
  <c r="Z54" i="10985"/>
  <c r="AD54" i="10985"/>
  <c r="W55" i="10985"/>
  <c r="AA55" i="10985"/>
  <c r="AW55" i="10985"/>
  <c r="X56" i="10985"/>
  <c r="AB56" i="10985"/>
  <c r="AV57" i="10985"/>
  <c r="W58" i="10985"/>
  <c r="AB58" i="10985"/>
  <c r="AH58" i="10985"/>
  <c r="AE60" i="10985"/>
  <c r="AA60" i="10985"/>
  <c r="W60" i="10985"/>
  <c r="AB60" i="10985"/>
  <c r="AG60" i="10985"/>
  <c r="AV61" i="10985"/>
  <c r="W62" i="10985"/>
  <c r="AB62" i="10985"/>
  <c r="AH62" i="10985"/>
  <c r="AW62" i="10985"/>
  <c r="BB62" i="10985"/>
  <c r="AE64" i="10985"/>
  <c r="AA64" i="10985"/>
  <c r="W64" i="10985"/>
  <c r="AB64" i="10985"/>
  <c r="AG64" i="10985"/>
  <c r="Y65" i="10985"/>
  <c r="AG65" i="10985"/>
  <c r="W66" i="10985"/>
  <c r="AE66" i="10985"/>
  <c r="U68" i="10985"/>
  <c r="AF69" i="10985"/>
  <c r="AB69" i="10985"/>
  <c r="X69" i="10985"/>
  <c r="AE69" i="10985"/>
  <c r="AA69" i="10985"/>
  <c r="W69" i="10985"/>
  <c r="AG69" i="10985"/>
  <c r="AC69" i="10985"/>
  <c r="Y69" i="10985"/>
  <c r="AH73" i="10985"/>
  <c r="BB74" i="10985"/>
  <c r="BD74" i="10985"/>
  <c r="AV74" i="10985"/>
  <c r="Z70" i="10985"/>
  <c r="AD70" i="10985"/>
  <c r="AH70" i="10985"/>
  <c r="AW71" i="10985"/>
  <c r="Z74" i="10985"/>
  <c r="AD74" i="10985"/>
  <c r="AH74" i="10985"/>
  <c r="AW75" i="10985"/>
  <c r="Y77" i="10985"/>
  <c r="AC77" i="10985"/>
  <c r="AG77" i="10985"/>
  <c r="Z78" i="10985"/>
  <c r="AD78" i="10985"/>
  <c r="AH78" i="10985"/>
  <c r="AV78" i="10985"/>
  <c r="BD78" i="10985"/>
  <c r="BD79" i="10985"/>
  <c r="AF82" i="10985"/>
  <c r="AB82" i="10985"/>
  <c r="X82" i="10985"/>
  <c r="AA82" i="10985"/>
  <c r="AG82" i="10985"/>
  <c r="AF83" i="10985"/>
  <c r="AB83" i="10985"/>
  <c r="X83" i="10985"/>
  <c r="AA83" i="10985"/>
  <c r="AG83" i="10985"/>
  <c r="BD84" i="10985"/>
  <c r="AW85" i="10985"/>
  <c r="AG86" i="10985"/>
  <c r="AC86" i="10985"/>
  <c r="Y86" i="10985"/>
  <c r="AA86" i="10985"/>
  <c r="AF86" i="10985"/>
  <c r="Z87" i="10985"/>
  <c r="BD88" i="10985"/>
  <c r="AW89" i="10985"/>
  <c r="AG90" i="10985"/>
  <c r="AC90" i="10985"/>
  <c r="Y90" i="10985"/>
  <c r="AE90" i="10985"/>
  <c r="AA90" i="10985"/>
  <c r="AH90" i="10985"/>
  <c r="AG91" i="10985"/>
  <c r="AC91" i="10985"/>
  <c r="Y91" i="10985"/>
  <c r="AE91" i="10985"/>
  <c r="AA91" i="10985"/>
  <c r="W91" i="10985"/>
  <c r="AD91" i="10985"/>
  <c r="AG93" i="10985"/>
  <c r="AC93" i="10985"/>
  <c r="Y93" i="10985"/>
  <c r="AF93" i="10985"/>
  <c r="AB93" i="10985"/>
  <c r="X93" i="10985"/>
  <c r="AE93" i="10985"/>
  <c r="AA93" i="10985"/>
  <c r="W93" i="10985"/>
  <c r="Z77" i="10985"/>
  <c r="AD77" i="10985"/>
  <c r="AH77" i="10985"/>
  <c r="AW78" i="10985"/>
  <c r="BD85" i="10985"/>
  <c r="AG87" i="10985"/>
  <c r="AC87" i="10985"/>
  <c r="Y87" i="10985"/>
  <c r="AA87" i="10985"/>
  <c r="AF87" i="10985"/>
  <c r="BD89" i="10985"/>
  <c r="U92" i="10985"/>
  <c r="AG96" i="10985"/>
  <c r="AC96" i="10985"/>
  <c r="Y96" i="10985"/>
  <c r="AF96" i="10985"/>
  <c r="AB96" i="10985"/>
  <c r="X96" i="10985"/>
  <c r="AE96" i="10985"/>
  <c r="AA96" i="10985"/>
  <c r="W96" i="10985"/>
  <c r="AW65" i="10985"/>
  <c r="Z68" i="10985"/>
  <c r="AD68" i="10985"/>
  <c r="AH68" i="10985"/>
  <c r="AW69" i="10985"/>
  <c r="X70" i="10985"/>
  <c r="AB70" i="10985"/>
  <c r="AF70" i="10985"/>
  <c r="Z72" i="10985"/>
  <c r="AD72" i="10985"/>
  <c r="AH72" i="10985"/>
  <c r="AW73" i="10985"/>
  <c r="X74" i="10985"/>
  <c r="AB74" i="10985"/>
  <c r="AF74" i="10985"/>
  <c r="Z76" i="10985"/>
  <c r="AD76" i="10985"/>
  <c r="AH76" i="10985"/>
  <c r="W77" i="10985"/>
  <c r="AA77" i="10985"/>
  <c r="AE77" i="10985"/>
  <c r="AW77" i="10985"/>
  <c r="X78" i="10985"/>
  <c r="AB78" i="10985"/>
  <c r="AF78" i="10985"/>
  <c r="BB78" i="10985"/>
  <c r="AV79" i="10985"/>
  <c r="BD80" i="10985"/>
  <c r="AV80" i="10985"/>
  <c r="U81" i="10985"/>
  <c r="Y82" i="10985"/>
  <c r="AD82" i="10985"/>
  <c r="Y83" i="10985"/>
  <c r="AD83" i="10985"/>
  <c r="AG84" i="10985"/>
  <c r="AC84" i="10985"/>
  <c r="Y84" i="10985"/>
  <c r="AA84" i="10985"/>
  <c r="AF84" i="10985"/>
  <c r="AV84" i="10985"/>
  <c r="X86" i="10985"/>
  <c r="AD86" i="10985"/>
  <c r="BD86" i="10985"/>
  <c r="W87" i="10985"/>
  <c r="AB87" i="10985"/>
  <c r="AH87" i="10985"/>
  <c r="AG88" i="10985"/>
  <c r="AC88" i="10985"/>
  <c r="Y88" i="10985"/>
  <c r="AA88" i="10985"/>
  <c r="AF88" i="10985"/>
  <c r="AV88" i="10985"/>
  <c r="X90" i="10985"/>
  <c r="AD90" i="10985"/>
  <c r="Z91" i="10985"/>
  <c r="AH91" i="10985"/>
  <c r="AG92" i="10985"/>
  <c r="AC92" i="10985"/>
  <c r="Y92" i="10985"/>
  <c r="AE92" i="10985"/>
  <c r="AA92" i="10985"/>
  <c r="W92" i="10985"/>
  <c r="AD92" i="10985"/>
  <c r="AD93" i="10985"/>
  <c r="AG95" i="10985"/>
  <c r="AC95" i="10985"/>
  <c r="Y95" i="10985"/>
  <c r="AF95" i="10985"/>
  <c r="AB95" i="10985"/>
  <c r="X95" i="10985"/>
  <c r="AE95" i="10985"/>
  <c r="AA95" i="10985"/>
  <c r="W95" i="10985"/>
  <c r="Z96" i="10985"/>
  <c r="Z59" i="10985"/>
  <c r="AD59" i="10985"/>
  <c r="AW60" i="10985"/>
  <c r="Z63" i="10985"/>
  <c r="AD63" i="10985"/>
  <c r="AW64" i="10985"/>
  <c r="Z67" i="10985"/>
  <c r="AD67" i="10985"/>
  <c r="W68" i="10985"/>
  <c r="AA68" i="10985"/>
  <c r="AW68" i="10985"/>
  <c r="Y70" i="10985"/>
  <c r="AC70" i="10985"/>
  <c r="Z71" i="10985"/>
  <c r="AD71" i="10985"/>
  <c r="AV71" i="10985"/>
  <c r="W72" i="10985"/>
  <c r="AA72" i="10985"/>
  <c r="AW72" i="10985"/>
  <c r="Y74" i="10985"/>
  <c r="AC74" i="10985"/>
  <c r="Z75" i="10985"/>
  <c r="AD75" i="10985"/>
  <c r="AV75" i="10985"/>
  <c r="W76" i="10985"/>
  <c r="AA76" i="10985"/>
  <c r="AW76" i="10985"/>
  <c r="X77" i="10985"/>
  <c r="AB77" i="10985"/>
  <c r="Y78" i="10985"/>
  <c r="AC78" i="10985"/>
  <c r="Z79" i="10985"/>
  <c r="AD79" i="10985"/>
  <c r="AW79" i="10985"/>
  <c r="BB79" i="10985"/>
  <c r="AE81" i="10985"/>
  <c r="AA81" i="10985"/>
  <c r="W81" i="10985"/>
  <c r="AB81" i="10985"/>
  <c r="AG81" i="10985"/>
  <c r="Z82" i="10985"/>
  <c r="AE82" i="10985"/>
  <c r="AV82" i="10985"/>
  <c r="Z83" i="10985"/>
  <c r="AE83" i="10985"/>
  <c r="AV83" i="10985"/>
  <c r="W84" i="10985"/>
  <c r="AB84" i="10985"/>
  <c r="AH84" i="10985"/>
  <c r="AW84" i="10985"/>
  <c r="BB84" i="10985"/>
  <c r="AG85" i="10985"/>
  <c r="AC85" i="10985"/>
  <c r="Y85" i="10985"/>
  <c r="AA85" i="10985"/>
  <c r="AF85" i="10985"/>
  <c r="AV85" i="10985"/>
  <c r="Z86" i="10985"/>
  <c r="AE86" i="10985"/>
  <c r="X87" i="10985"/>
  <c r="AD87" i="10985"/>
  <c r="BD87" i="10985"/>
  <c r="W88" i="10985"/>
  <c r="AB88" i="10985"/>
  <c r="AH88" i="10985"/>
  <c r="AW88" i="10985"/>
  <c r="BB88" i="10985"/>
  <c r="AG89" i="10985"/>
  <c r="AC89" i="10985"/>
  <c r="Y89" i="10985"/>
  <c r="AA89" i="10985"/>
  <c r="AF89" i="10985"/>
  <c r="AV89" i="10985"/>
  <c r="Z90" i="10985"/>
  <c r="AF90" i="10985"/>
  <c r="U91" i="10985"/>
  <c r="AB91" i="10985"/>
  <c r="X92" i="10985"/>
  <c r="AF92" i="10985"/>
  <c r="AH93" i="10985"/>
  <c r="AG94" i="10985"/>
  <c r="AC94" i="10985"/>
  <c r="Y94" i="10985"/>
  <c r="AF94" i="10985"/>
  <c r="AB94" i="10985"/>
  <c r="X94" i="10985"/>
  <c r="AE94" i="10985"/>
  <c r="AA94" i="10985"/>
  <c r="W94" i="10985"/>
  <c r="Z95" i="10985"/>
  <c r="AD96" i="10985"/>
  <c r="AW97" i="10985"/>
  <c r="Z100" i="10985"/>
  <c r="AD100" i="10985"/>
  <c r="AH100" i="10985"/>
  <c r="AW101" i="10985"/>
  <c r="Z104" i="10985"/>
  <c r="AD104" i="10985"/>
  <c r="AH104" i="10985"/>
  <c r="AW105" i="10985"/>
  <c r="Z108" i="10985"/>
  <c r="AD108" i="10985"/>
  <c r="AH108" i="10985"/>
  <c r="AE112" i="10985"/>
  <c r="AA112" i="10985"/>
  <c r="W112" i="10985"/>
  <c r="AG112" i="10985"/>
  <c r="AC112" i="10985"/>
  <c r="Y112" i="10985"/>
  <c r="AD112" i="10985"/>
  <c r="U114" i="10985"/>
  <c r="AG118" i="10985"/>
  <c r="AC118" i="10985"/>
  <c r="Y118" i="10985"/>
  <c r="AF118" i="10985"/>
  <c r="AB118" i="10985"/>
  <c r="X118" i="10985"/>
  <c r="AE118" i="10985"/>
  <c r="AA118" i="10985"/>
  <c r="W118" i="10985"/>
  <c r="AD126" i="10985"/>
  <c r="U128" i="10985"/>
  <c r="AW90" i="10985"/>
  <c r="AW91" i="10985"/>
  <c r="AW92" i="10985"/>
  <c r="AW93" i="10985"/>
  <c r="AW94" i="10985"/>
  <c r="AW95" i="10985"/>
  <c r="AW96" i="10985"/>
  <c r="BB97" i="10985"/>
  <c r="U98" i="10985"/>
  <c r="Y98" i="10985"/>
  <c r="AC98" i="10985"/>
  <c r="AG98" i="10985"/>
  <c r="Z99" i="10985"/>
  <c r="AD99" i="10985"/>
  <c r="AH99" i="10985"/>
  <c r="AV99" i="10985"/>
  <c r="BD99" i="10985"/>
  <c r="W100" i="10985"/>
  <c r="AA100" i="10985"/>
  <c r="AE100" i="10985"/>
  <c r="AW100" i="10985"/>
  <c r="X101" i="10985"/>
  <c r="AB101" i="10985"/>
  <c r="AF101" i="10985"/>
  <c r="BB101" i="10985"/>
  <c r="U102" i="10985"/>
  <c r="Y102" i="10985"/>
  <c r="AC102" i="10985"/>
  <c r="AG102" i="10985"/>
  <c r="Z103" i="10985"/>
  <c r="AD103" i="10985"/>
  <c r="AH103" i="10985"/>
  <c r="AV103" i="10985"/>
  <c r="BD103" i="10985"/>
  <c r="W104" i="10985"/>
  <c r="AA104" i="10985"/>
  <c r="AE104" i="10985"/>
  <c r="AW104" i="10985"/>
  <c r="X105" i="10985"/>
  <c r="AB105" i="10985"/>
  <c r="AF105" i="10985"/>
  <c r="BB105" i="10985"/>
  <c r="U106" i="10985"/>
  <c r="Y106" i="10985"/>
  <c r="AC106" i="10985"/>
  <c r="AG106" i="10985"/>
  <c r="Z107" i="10985"/>
  <c r="AD107" i="10985"/>
  <c r="AH107" i="10985"/>
  <c r="AV107" i="10985"/>
  <c r="BD107" i="10985"/>
  <c r="W108" i="10985"/>
  <c r="AA108" i="10985"/>
  <c r="AE108" i="10985"/>
  <c r="AW108" i="10985"/>
  <c r="X109" i="10985"/>
  <c r="AC109" i="10985"/>
  <c r="Z110" i="10985"/>
  <c r="BD111" i="10985"/>
  <c r="AV111" i="10985"/>
  <c r="BB111" i="10985"/>
  <c r="AW111" i="10985"/>
  <c r="X112" i="10985"/>
  <c r="AF112" i="10985"/>
  <c r="AG114" i="10985"/>
  <c r="AC114" i="10985"/>
  <c r="Y114" i="10985"/>
  <c r="AE114" i="10985"/>
  <c r="AA114" i="10985"/>
  <c r="W114" i="10985"/>
  <c r="AD114" i="10985"/>
  <c r="Z118" i="10985"/>
  <c r="U124" i="10985"/>
  <c r="BD127" i="10985"/>
  <c r="AV127" i="10985"/>
  <c r="BC127" i="10985"/>
  <c r="BB127" i="10985"/>
  <c r="BE128" i="10985"/>
  <c r="AG130" i="10985"/>
  <c r="AC130" i="10985"/>
  <c r="Y130" i="10985"/>
  <c r="AF130" i="10985"/>
  <c r="AB130" i="10985"/>
  <c r="X130" i="10985"/>
  <c r="AE130" i="10985"/>
  <c r="AA130" i="10985"/>
  <c r="W130" i="10985"/>
  <c r="BC130" i="10985"/>
  <c r="BB132" i="10985"/>
  <c r="BE132" i="10985"/>
  <c r="BD132" i="10985"/>
  <c r="AV132" i="10985"/>
  <c r="BC132" i="10985"/>
  <c r="Z98" i="10985"/>
  <c r="AD98" i="10985"/>
  <c r="AH98" i="10985"/>
  <c r="AW99" i="10985"/>
  <c r="X100" i="10985"/>
  <c r="AB100" i="10985"/>
  <c r="AF100" i="10985"/>
  <c r="Z102" i="10985"/>
  <c r="AD102" i="10985"/>
  <c r="AH102" i="10985"/>
  <c r="AW103" i="10985"/>
  <c r="X104" i="10985"/>
  <c r="AB104" i="10985"/>
  <c r="AF104" i="10985"/>
  <c r="Z106" i="10985"/>
  <c r="AD106" i="10985"/>
  <c r="AH106" i="10985"/>
  <c r="AW107" i="10985"/>
  <c r="X108" i="10985"/>
  <c r="AB108" i="10985"/>
  <c r="AF108" i="10985"/>
  <c r="BB109" i="10985"/>
  <c r="BD109" i="10985"/>
  <c r="U110" i="10985"/>
  <c r="Z112" i="10985"/>
  <c r="AH112" i="10985"/>
  <c r="BB113" i="10985"/>
  <c r="BD113" i="10985"/>
  <c r="AV113" i="10985"/>
  <c r="AW113" i="10985"/>
  <c r="AD118" i="10985"/>
  <c r="U120" i="10985"/>
  <c r="BD123" i="10985"/>
  <c r="AV123" i="10985"/>
  <c r="BB123" i="10985"/>
  <c r="AG126" i="10985"/>
  <c r="AC126" i="10985"/>
  <c r="Y126" i="10985"/>
  <c r="AF126" i="10985"/>
  <c r="AB126" i="10985"/>
  <c r="X126" i="10985"/>
  <c r="AE126" i="10985"/>
  <c r="AA126" i="10985"/>
  <c r="W126" i="10985"/>
  <c r="BC126" i="10985"/>
  <c r="U135" i="10985"/>
  <c r="Z80" i="10985"/>
  <c r="AD80" i="10985"/>
  <c r="AW81" i="10985"/>
  <c r="Z97" i="10985"/>
  <c r="AD97" i="10985"/>
  <c r="AV97" i="10985"/>
  <c r="W98" i="10985"/>
  <c r="AA98" i="10985"/>
  <c r="AW98" i="10985"/>
  <c r="X99" i="10985"/>
  <c r="AB99" i="10985"/>
  <c r="Y100" i="10985"/>
  <c r="AC100" i="10985"/>
  <c r="Z101" i="10985"/>
  <c r="AD101" i="10985"/>
  <c r="AV101" i="10985"/>
  <c r="W102" i="10985"/>
  <c r="AA102" i="10985"/>
  <c r="AW102" i="10985"/>
  <c r="X103" i="10985"/>
  <c r="AB103" i="10985"/>
  <c r="Y104" i="10985"/>
  <c r="AC104" i="10985"/>
  <c r="Z105" i="10985"/>
  <c r="AD105" i="10985"/>
  <c r="AV105" i="10985"/>
  <c r="W106" i="10985"/>
  <c r="AA106" i="10985"/>
  <c r="AW106" i="10985"/>
  <c r="X107" i="10985"/>
  <c r="AB107" i="10985"/>
  <c r="Y108" i="10985"/>
  <c r="AC108" i="10985"/>
  <c r="AF109" i="10985"/>
  <c r="AB109" i="10985"/>
  <c r="Z109" i="10985"/>
  <c r="AE109" i="10985"/>
  <c r="AV109" i="10985"/>
  <c r="AG110" i="10985"/>
  <c r="AC110" i="10985"/>
  <c r="Y110" i="10985"/>
  <c r="AE110" i="10985"/>
  <c r="AA110" i="10985"/>
  <c r="W110" i="10985"/>
  <c r="AD110" i="10985"/>
  <c r="U112" i="10985"/>
  <c r="AB112" i="10985"/>
  <c r="Z114" i="10985"/>
  <c r="AH114" i="10985"/>
  <c r="BD115" i="10985"/>
  <c r="AV115" i="10985"/>
  <c r="BB115" i="10985"/>
  <c r="AW115" i="10985"/>
  <c r="U116" i="10985"/>
  <c r="AH118" i="10985"/>
  <c r="BD119" i="10985"/>
  <c r="AV119" i="10985"/>
  <c r="BB119" i="10985"/>
  <c r="AG122" i="10985"/>
  <c r="AC122" i="10985"/>
  <c r="Y122" i="10985"/>
  <c r="AF122" i="10985"/>
  <c r="AB122" i="10985"/>
  <c r="X122" i="10985"/>
  <c r="AE122" i="10985"/>
  <c r="AA122" i="10985"/>
  <c r="W122" i="10985"/>
  <c r="Z126" i="10985"/>
  <c r="AD130" i="10985"/>
  <c r="AW110" i="10985"/>
  <c r="X111" i="10985"/>
  <c r="AB111" i="10985"/>
  <c r="AF111" i="10985"/>
  <c r="Z113" i="10985"/>
  <c r="AD113" i="10985"/>
  <c r="AH113" i="10985"/>
  <c r="AW114" i="10985"/>
  <c r="X115" i="10985"/>
  <c r="AB115" i="10985"/>
  <c r="AF115" i="10985"/>
  <c r="Y116" i="10985"/>
  <c r="AC116" i="10985"/>
  <c r="AG116" i="10985"/>
  <c r="Z117" i="10985"/>
  <c r="AD117" i="10985"/>
  <c r="AH117" i="10985"/>
  <c r="AV117" i="10985"/>
  <c r="BD117" i="10985"/>
  <c r="AW118" i="10985"/>
  <c r="X119" i="10985"/>
  <c r="AB119" i="10985"/>
  <c r="AF119" i="10985"/>
  <c r="Y120" i="10985"/>
  <c r="AC120" i="10985"/>
  <c r="AG120" i="10985"/>
  <c r="Z121" i="10985"/>
  <c r="AD121" i="10985"/>
  <c r="AH121" i="10985"/>
  <c r="AV121" i="10985"/>
  <c r="BD121" i="10985"/>
  <c r="AW122" i="10985"/>
  <c r="X123" i="10985"/>
  <c r="AB123" i="10985"/>
  <c r="AF123" i="10985"/>
  <c r="Y124" i="10985"/>
  <c r="AC124" i="10985"/>
  <c r="AG124" i="10985"/>
  <c r="Z125" i="10985"/>
  <c r="AD125" i="10985"/>
  <c r="AH125" i="10985"/>
  <c r="AV125" i="10985"/>
  <c r="BD125" i="10985"/>
  <c r="AW126" i="10985"/>
  <c r="BE126" i="10985"/>
  <c r="X127" i="10985"/>
  <c r="AB127" i="10985"/>
  <c r="AF127" i="10985"/>
  <c r="Y128" i="10985"/>
  <c r="AC128" i="10985"/>
  <c r="AG128" i="10985"/>
  <c r="BC128" i="10985"/>
  <c r="Z129" i="10985"/>
  <c r="AD129" i="10985"/>
  <c r="AH129" i="10985"/>
  <c r="AV129" i="10985"/>
  <c r="BD129" i="10985"/>
  <c r="AW130" i="10985"/>
  <c r="BE130" i="10985"/>
  <c r="X131" i="10985"/>
  <c r="BE131" i="10985"/>
  <c r="AW131" i="10985"/>
  <c r="BC131" i="10985"/>
  <c r="BD134" i="10985"/>
  <c r="AV134" i="10985"/>
  <c r="BC134" i="10985"/>
  <c r="BB134" i="10985"/>
  <c r="BE135" i="10985"/>
  <c r="Z116" i="10985"/>
  <c r="AD116" i="10985"/>
  <c r="AH116" i="10985"/>
  <c r="AW117" i="10985"/>
  <c r="Z120" i="10985"/>
  <c r="AD120" i="10985"/>
  <c r="AH120" i="10985"/>
  <c r="AW121" i="10985"/>
  <c r="Z124" i="10985"/>
  <c r="AD124" i="10985"/>
  <c r="AH124" i="10985"/>
  <c r="AW125" i="10985"/>
  <c r="BE125" i="10985"/>
  <c r="Z128" i="10985"/>
  <c r="AD128" i="10985"/>
  <c r="AH128" i="10985"/>
  <c r="AW129" i="10985"/>
  <c r="BE129" i="10985"/>
  <c r="AG133" i="10985"/>
  <c r="AC133" i="10985"/>
  <c r="Y133" i="10985"/>
  <c r="AF133" i="10985"/>
  <c r="AB133" i="10985"/>
  <c r="X133" i="10985"/>
  <c r="AE133" i="10985"/>
  <c r="AA133" i="10985"/>
  <c r="W133" i="10985"/>
  <c r="BC133" i="10985"/>
  <c r="BC137" i="10985"/>
  <c r="Z111" i="10985"/>
  <c r="AD111" i="10985"/>
  <c r="AW112" i="10985"/>
  <c r="X113" i="10985"/>
  <c r="AB113" i="10985"/>
  <c r="Z115" i="10985"/>
  <c r="AD115" i="10985"/>
  <c r="W116" i="10985"/>
  <c r="AA116" i="10985"/>
  <c r="AW116" i="10985"/>
  <c r="X117" i="10985"/>
  <c r="AB117" i="10985"/>
  <c r="Z119" i="10985"/>
  <c r="AD119" i="10985"/>
  <c r="W120" i="10985"/>
  <c r="AA120" i="10985"/>
  <c r="AW120" i="10985"/>
  <c r="X121" i="10985"/>
  <c r="AB121" i="10985"/>
  <c r="Z123" i="10985"/>
  <c r="AD123" i="10985"/>
  <c r="W124" i="10985"/>
  <c r="AA124" i="10985"/>
  <c r="AW124" i="10985"/>
  <c r="X125" i="10985"/>
  <c r="AB125" i="10985"/>
  <c r="Z127" i="10985"/>
  <c r="AD127" i="10985"/>
  <c r="W128" i="10985"/>
  <c r="AA128" i="10985"/>
  <c r="AW128" i="10985"/>
  <c r="X129" i="10985"/>
  <c r="AB129" i="10985"/>
  <c r="AG131" i="10985"/>
  <c r="AC131" i="10985"/>
  <c r="Y131" i="10985"/>
  <c r="AA131" i="10985"/>
  <c r="AF131" i="10985"/>
  <c r="Z133" i="10985"/>
  <c r="Z137" i="10985"/>
  <c r="AD137" i="10985"/>
  <c r="AH137" i="10985"/>
  <c r="AW138" i="10985"/>
  <c r="BE138" i="10985"/>
  <c r="BD140" i="10985"/>
  <c r="AV140" i="10985"/>
  <c r="BE140" i="10985"/>
  <c r="BE142" i="10985"/>
  <c r="AW142" i="10985"/>
  <c r="BB142" i="10985"/>
  <c r="BC142" i="10985"/>
  <c r="BB143" i="10985"/>
  <c r="BE143" i="10985"/>
  <c r="AW143" i="10985"/>
  <c r="BC143" i="10985"/>
  <c r="AV143" i="10985"/>
  <c r="BC144" i="10985"/>
  <c r="BB144" i="10985"/>
  <c r="BE144" i="10985"/>
  <c r="AW144" i="10985"/>
  <c r="BD144" i="10985"/>
  <c r="AV144" i="10985"/>
  <c r="Z132" i="10985"/>
  <c r="AD132" i="10985"/>
  <c r="AH132" i="10985"/>
  <c r="AW133" i="10985"/>
  <c r="BE133" i="10985"/>
  <c r="X134" i="10985"/>
  <c r="AB134" i="10985"/>
  <c r="AF134" i="10985"/>
  <c r="Y135" i="10985"/>
  <c r="AC135" i="10985"/>
  <c r="AG135" i="10985"/>
  <c r="BC135" i="10985"/>
  <c r="Z136" i="10985"/>
  <c r="AD136" i="10985"/>
  <c r="AH136" i="10985"/>
  <c r="AV136" i="10985"/>
  <c r="BD136" i="10985"/>
  <c r="W137" i="10985"/>
  <c r="AA137" i="10985"/>
  <c r="AE137" i="10985"/>
  <c r="AW137" i="10985"/>
  <c r="BE137" i="10985"/>
  <c r="X138" i="10985"/>
  <c r="AB138" i="10985"/>
  <c r="AF138" i="10985"/>
  <c r="BB138" i="10985"/>
  <c r="U139" i="10985"/>
  <c r="Y139" i="10985"/>
  <c r="AC139" i="10985"/>
  <c r="AG139" i="10985"/>
  <c r="AV139" i="10985"/>
  <c r="U140" i="10985"/>
  <c r="AE141" i="10985"/>
  <c r="AA141" i="10985"/>
  <c r="W141" i="10985"/>
  <c r="AB141" i="10985"/>
  <c r="AG141" i="10985"/>
  <c r="Z142" i="10985"/>
  <c r="AV142" i="10985"/>
  <c r="BD142" i="10985"/>
  <c r="AF143" i="10985"/>
  <c r="AB143" i="10985"/>
  <c r="X143" i="10985"/>
  <c r="AG143" i="10985"/>
  <c r="AC143" i="10985"/>
  <c r="Y143" i="10985"/>
  <c r="AD143" i="10985"/>
  <c r="Z135" i="10985"/>
  <c r="AD135" i="10985"/>
  <c r="AH135" i="10985"/>
  <c r="AW136" i="10985"/>
  <c r="BE136" i="10985"/>
  <c r="X137" i="10985"/>
  <c r="AB137" i="10985"/>
  <c r="AF137" i="10985"/>
  <c r="BB137" i="10985"/>
  <c r="BC138" i="10985"/>
  <c r="Z139" i="10985"/>
  <c r="AD139" i="10985"/>
  <c r="AH139" i="10985"/>
  <c r="AW139" i="10985"/>
  <c r="AW140" i="10985"/>
  <c r="BB140" i="10985"/>
  <c r="X141" i="10985"/>
  <c r="AC141" i="10985"/>
  <c r="AH141" i="10985"/>
  <c r="AF142" i="10985"/>
  <c r="AB142" i="10985"/>
  <c r="X142" i="10985"/>
  <c r="AA142" i="10985"/>
  <c r="AG142" i="10985"/>
  <c r="W143" i="10985"/>
  <c r="AE143" i="10985"/>
  <c r="BD143" i="10985"/>
  <c r="X132" i="10985"/>
  <c r="AB132" i="10985"/>
  <c r="Z134" i="10985"/>
  <c r="AD134" i="10985"/>
  <c r="W135" i="10985"/>
  <c r="AA135" i="10985"/>
  <c r="AW135" i="10985"/>
  <c r="X136" i="10985"/>
  <c r="AB136" i="10985"/>
  <c r="Y137" i="10985"/>
  <c r="AC137" i="10985"/>
  <c r="Z138" i="10985"/>
  <c r="AD138" i="10985"/>
  <c r="AV138" i="10985"/>
  <c r="W139" i="10985"/>
  <c r="AA139" i="10985"/>
  <c r="BC139" i="10985"/>
  <c r="BD139" i="10985"/>
  <c r="BC140" i="10985"/>
  <c r="Y141" i="10985"/>
  <c r="AD141" i="10985"/>
  <c r="BE141" i="10985"/>
  <c r="W142" i="10985"/>
  <c r="AC142" i="10985"/>
  <c r="AH142" i="10985"/>
  <c r="Z143" i="10985"/>
  <c r="AH143" i="10985"/>
  <c r="Z140" i="10985"/>
  <c r="AD140" i="10985"/>
  <c r="AW141" i="10985"/>
  <c r="Z144" i="10985"/>
  <c r="AD144" i="10985"/>
  <c r="W145" i="10985"/>
  <c r="AA145" i="10985"/>
  <c r="AE145" i="10985"/>
  <c r="BE145" i="10985"/>
  <c r="BD146" i="10985"/>
  <c r="AV146" i="10985"/>
  <c r="BE146" i="10985"/>
  <c r="Z147" i="10985"/>
  <c r="Y148" i="10985"/>
  <c r="BE148" i="10985"/>
  <c r="AG149" i="10985"/>
  <c r="AC149" i="10985"/>
  <c r="Y149" i="10985"/>
  <c r="AA149" i="10985"/>
  <c r="AF149" i="10985"/>
  <c r="AV149" i="10985"/>
  <c r="AE151" i="10985"/>
  <c r="AA151" i="10985"/>
  <c r="W151" i="10985"/>
  <c r="AB151" i="10985"/>
  <c r="AG151" i="10985"/>
  <c r="AF152" i="10985"/>
  <c r="AB152" i="10985"/>
  <c r="X152" i="10985"/>
  <c r="AE152" i="10985"/>
  <c r="AA152" i="10985"/>
  <c r="W152" i="10985"/>
  <c r="AD152" i="10985"/>
  <c r="AG153" i="10985"/>
  <c r="AC153" i="10985"/>
  <c r="Y153" i="10985"/>
  <c r="AF153" i="10985"/>
  <c r="AB153" i="10985"/>
  <c r="X153" i="10985"/>
  <c r="AD153" i="10985"/>
  <c r="AF158" i="10985"/>
  <c r="AB158" i="10985"/>
  <c r="X158" i="10985"/>
  <c r="AE158" i="10985"/>
  <c r="Z158" i="10985"/>
  <c r="AD158" i="10985"/>
  <c r="Y158" i="10985"/>
  <c r="AG158" i="10985"/>
  <c r="W159" i="10985"/>
  <c r="Q160" i="10985"/>
  <c r="AE147" i="10985"/>
  <c r="AA147" i="10985"/>
  <c r="W147" i="10985"/>
  <c r="AB147" i="10985"/>
  <c r="AG147" i="10985"/>
  <c r="AW149" i="10985"/>
  <c r="AW145" i="10985"/>
  <c r="X147" i="10985"/>
  <c r="AC147" i="10985"/>
  <c r="AH147" i="10985"/>
  <c r="AF148" i="10985"/>
  <c r="AB148" i="10985"/>
  <c r="X148" i="10985"/>
  <c r="AA148" i="10985"/>
  <c r="AG148" i="10985"/>
  <c r="BC149" i="10985"/>
  <c r="BD149" i="10985"/>
  <c r="Y151" i="10985"/>
  <c r="AD151" i="10985"/>
  <c r="BE151" i="10985"/>
  <c r="Z152" i="10985"/>
  <c r="AH152" i="10985"/>
  <c r="AE157" i="10985"/>
  <c r="AA157" i="10985"/>
  <c r="W157" i="10985"/>
  <c r="AF157" i="10985"/>
  <c r="Z157" i="10985"/>
  <c r="AD157" i="10985"/>
  <c r="Y157" i="10985"/>
  <c r="AG157" i="10985"/>
  <c r="AE161" i="10985"/>
  <c r="AA161" i="10985"/>
  <c r="W161" i="10985"/>
  <c r="AD161" i="10985"/>
  <c r="Y161" i="10985"/>
  <c r="AH161" i="10985"/>
  <c r="AC161" i="10985"/>
  <c r="X161" i="10985"/>
  <c r="AG161" i="10985"/>
  <c r="Z145" i="10985"/>
  <c r="AD145" i="10985"/>
  <c r="BC145" i="10985"/>
  <c r="BD145" i="10985"/>
  <c r="Y147" i="10985"/>
  <c r="AD147" i="10985"/>
  <c r="BE147" i="10985"/>
  <c r="W148" i="10985"/>
  <c r="AC148" i="10985"/>
  <c r="AH148" i="10985"/>
  <c r="BD148" i="10985"/>
  <c r="Z149" i="10985"/>
  <c r="AE149" i="10985"/>
  <c r="BE149" i="10985"/>
  <c r="BD150" i="10985"/>
  <c r="AV150" i="10985"/>
  <c r="BE150" i="10985"/>
  <c r="U151" i="10985"/>
  <c r="Z151" i="10985"/>
  <c r="AF151" i="10985"/>
  <c r="AC152" i="10985"/>
  <c r="AA153" i="10985"/>
  <c r="X157" i="10985"/>
  <c r="AH157" i="10985"/>
  <c r="AG159" i="10985"/>
  <c r="AC159" i="10985"/>
  <c r="Y159" i="10985"/>
  <c r="AE159" i="10985"/>
  <c r="Z159" i="10985"/>
  <c r="AD159" i="10985"/>
  <c r="X159" i="10985"/>
  <c r="AF159" i="10985"/>
  <c r="Z161" i="10985"/>
  <c r="AG163" i="10985"/>
  <c r="AC163" i="10985"/>
  <c r="Y163" i="10985"/>
  <c r="AE163" i="10985"/>
  <c r="AA163" i="10985"/>
  <c r="W163" i="10985"/>
  <c r="AD163" i="10985"/>
  <c r="AF162" i="10985"/>
  <c r="AB162" i="10985"/>
  <c r="X162" i="10985"/>
  <c r="AH162" i="10985"/>
  <c r="AD162" i="10985"/>
  <c r="Z162" i="10985"/>
  <c r="AC162" i="10985"/>
  <c r="X163" i="10985"/>
  <c r="AF163" i="10985"/>
  <c r="AW152" i="10985"/>
  <c r="BE152" i="10985"/>
  <c r="W162" i="10985"/>
  <c r="AE162" i="10985"/>
  <c r="Z163" i="10985"/>
  <c r="AH163" i="10985"/>
  <c r="Z146" i="10985"/>
  <c r="AD146" i="10985"/>
  <c r="AW147" i="10985"/>
  <c r="Z150" i="10985"/>
  <c r="AD150" i="10985"/>
  <c r="AW151" i="10985"/>
  <c r="AF154" i="10985"/>
  <c r="AB154" i="10985"/>
  <c r="X154" i="10985"/>
  <c r="AA154" i="10985"/>
  <c r="AG154" i="10985"/>
  <c r="AG155" i="10985"/>
  <c r="AC155" i="10985"/>
  <c r="Y155" i="10985"/>
  <c r="AA155" i="10985"/>
  <c r="AF155" i="10985"/>
  <c r="U157" i="10985"/>
  <c r="Y162" i="10985"/>
  <c r="AG162" i="10985"/>
  <c r="U163" i="10985"/>
  <c r="Q163" i="10985"/>
  <c r="AB163" i="10985"/>
  <c r="U165" i="10985"/>
  <c r="Y165" i="10985"/>
  <c r="AC165" i="10985"/>
  <c r="AG165" i="10985"/>
  <c r="Z166" i="10985"/>
  <c r="AD166" i="10985"/>
  <c r="AH166" i="10985"/>
  <c r="Q167" i="10985"/>
  <c r="W167" i="10985"/>
  <c r="AA167" i="10985"/>
  <c r="AE167" i="10985"/>
  <c r="U169" i="10985"/>
  <c r="Y169" i="10985"/>
  <c r="AC169" i="10985"/>
  <c r="AG169" i="10985"/>
  <c r="Z170" i="10985"/>
  <c r="AD170" i="10985"/>
  <c r="AH170" i="10985"/>
  <c r="Z165" i="10985"/>
  <c r="AD165" i="10985"/>
  <c r="AH165" i="10985"/>
  <c r="X167" i="10985"/>
  <c r="AB167" i="10985"/>
  <c r="AF167" i="10985"/>
  <c r="Z169" i="10985"/>
  <c r="AD169" i="10985"/>
  <c r="AH169" i="10985"/>
  <c r="Z156" i="10985"/>
  <c r="AD156" i="10985"/>
  <c r="Z160" i="10985"/>
  <c r="AD160" i="10985"/>
  <c r="Z164" i="10985"/>
  <c r="AD164" i="10985"/>
  <c r="W165" i="10985"/>
  <c r="AA165" i="10985"/>
  <c r="AE165" i="10985"/>
  <c r="X166" i="10985"/>
  <c r="AB166" i="10985"/>
  <c r="Y167" i="10985"/>
  <c r="AC167" i="10985"/>
  <c r="AG167" i="10985"/>
  <c r="Z168" i="10985"/>
  <c r="AD168" i="10985"/>
  <c r="W169" i="10985"/>
  <c r="AA169" i="10985"/>
  <c r="AE169" i="10985"/>
  <c r="X170" i="10985"/>
  <c r="AB170" i="10985"/>
  <c r="AF170" i="10985"/>
  <c r="X165" i="10985"/>
  <c r="AB165" i="10985"/>
  <c r="Z167" i="10985"/>
  <c r="AD167" i="10985"/>
  <c r="X169" i="10985"/>
  <c r="AB169" i="10985"/>
  <c r="Y170" i="10985"/>
  <c r="AC170" i="10985"/>
  <c r="CZ79" i="10962"/>
  <c r="CZ78" i="10962"/>
  <c r="CZ77" i="10962"/>
  <c r="CZ76" i="10962"/>
  <c r="CZ75" i="10962"/>
  <c r="CZ74" i="10962"/>
  <c r="CZ73" i="10962"/>
  <c r="CZ72" i="10962"/>
  <c r="CZ71" i="10962"/>
  <c r="CZ70" i="10962"/>
  <c r="CZ69" i="10962"/>
  <c r="CZ68" i="10962"/>
  <c r="CZ67" i="10962"/>
  <c r="CZ66" i="10962"/>
  <c r="CZ65" i="10962"/>
  <c r="CZ64" i="10962"/>
  <c r="CZ63" i="10962"/>
  <c r="CZ62" i="10962"/>
  <c r="CZ61" i="10962"/>
  <c r="CZ60" i="10962"/>
  <c r="CZ59" i="10962"/>
  <c r="CZ58" i="10962"/>
  <c r="CZ57" i="10962"/>
  <c r="CZ56" i="10962"/>
  <c r="CZ55" i="10962"/>
  <c r="CZ54" i="10962"/>
  <c r="CZ53" i="10962"/>
  <c r="CZ52" i="10962"/>
  <c r="CZ51" i="10962"/>
  <c r="CZ50" i="10962"/>
  <c r="CZ49" i="10962"/>
  <c r="CZ48" i="10962"/>
  <c r="CZ47" i="10962"/>
  <c r="CZ46" i="10962"/>
  <c r="CZ45" i="10962"/>
  <c r="CZ44" i="10962"/>
  <c r="CZ43" i="10962"/>
  <c r="CZ42" i="10962"/>
  <c r="CZ41" i="10962"/>
  <c r="CZ40" i="10962"/>
  <c r="CZ39" i="10962"/>
  <c r="CZ38" i="10962"/>
  <c r="CZ37" i="10962"/>
  <c r="CZ36" i="10962"/>
  <c r="CZ35" i="10962"/>
  <c r="CZ34" i="10962"/>
  <c r="CZ33" i="10962"/>
  <c r="CZ32" i="10962"/>
  <c r="CZ31" i="10962"/>
  <c r="CZ30" i="10962"/>
  <c r="AX21" i="10985" l="1"/>
  <c r="AY21" i="10985" s="1"/>
  <c r="AX102" i="10986"/>
  <c r="AY102" i="10986" s="1"/>
  <c r="AZ102" i="10986" s="1"/>
  <c r="BF102" i="10986" s="1"/>
  <c r="AX110" i="10986"/>
  <c r="AY110" i="10986" s="1"/>
  <c r="AZ110" i="10986" s="1"/>
  <c r="BF110" i="10986" s="1"/>
  <c r="AX73" i="10986"/>
  <c r="AY73" i="10986" s="1"/>
  <c r="AZ73" i="10986" s="1"/>
  <c r="BF73" i="10986" s="1"/>
  <c r="AX52" i="10986"/>
  <c r="AY52" i="10986" s="1"/>
  <c r="AZ52" i="10986" s="1"/>
  <c r="BF52" i="10986" s="1"/>
  <c r="AX62" i="10986"/>
  <c r="AY62" i="10986" s="1"/>
  <c r="AZ62" i="10986" s="1"/>
  <c r="BF62" i="10986" s="1"/>
  <c r="AX63" i="10986"/>
  <c r="AY63" i="10986" s="1"/>
  <c r="AZ63" i="10986" s="1"/>
  <c r="BF63" i="10986" s="1"/>
  <c r="AX114" i="10986"/>
  <c r="AY114" i="10986" s="1"/>
  <c r="AZ114" i="10986" s="1"/>
  <c r="BF114" i="10986" s="1"/>
  <c r="AX121" i="10986"/>
  <c r="AY121" i="10986" s="1"/>
  <c r="AZ121" i="10986" s="1"/>
  <c r="BF121" i="10986" s="1"/>
  <c r="AX35" i="10986"/>
  <c r="AY35" i="10986" s="1"/>
  <c r="AZ35" i="10986" s="1"/>
  <c r="BF35" i="10986" s="1"/>
  <c r="AX78" i="10986"/>
  <c r="AY78" i="10986" s="1"/>
  <c r="AZ78" i="10986" s="1"/>
  <c r="BF78" i="10986" s="1"/>
  <c r="AX111" i="10986"/>
  <c r="AY111" i="10986" s="1"/>
  <c r="AZ111" i="10986" s="1"/>
  <c r="BF111" i="10986" s="1"/>
  <c r="AX47" i="10986"/>
  <c r="AY47" i="10986" s="1"/>
  <c r="AZ47" i="10986" s="1"/>
  <c r="BF47" i="10986" s="1"/>
  <c r="AX95" i="10986"/>
  <c r="AY95" i="10986" s="1"/>
  <c r="AZ95" i="10986" s="1"/>
  <c r="BF95" i="10986" s="1"/>
  <c r="AX58" i="10986"/>
  <c r="AY58" i="10986" s="1"/>
  <c r="AZ58" i="10986" s="1"/>
  <c r="BF58" i="10986" s="1"/>
  <c r="AX83" i="10986"/>
  <c r="AY83" i="10986" s="1"/>
  <c r="AZ83" i="10986" s="1"/>
  <c r="BF83" i="10986" s="1"/>
  <c r="AX100" i="10986"/>
  <c r="AY100" i="10986" s="1"/>
  <c r="AZ100" i="10986" s="1"/>
  <c r="BF100" i="10986" s="1"/>
  <c r="AX51" i="10986"/>
  <c r="AY51" i="10986" s="1"/>
  <c r="AZ51" i="10986" s="1"/>
  <c r="BF51" i="10986" s="1"/>
  <c r="AX115" i="10986"/>
  <c r="AY115" i="10986" s="1"/>
  <c r="AZ115" i="10986" s="1"/>
  <c r="BF115" i="10986" s="1"/>
  <c r="AX98" i="10986"/>
  <c r="AY98" i="10986" s="1"/>
  <c r="AZ98" i="10986" s="1"/>
  <c r="BF98" i="10986" s="1"/>
  <c r="AX103" i="10986"/>
  <c r="AY103" i="10986" s="1"/>
  <c r="AZ103" i="10986" s="1"/>
  <c r="BF103" i="10986" s="1"/>
  <c r="AX72" i="10986"/>
  <c r="AY72" i="10986" s="1"/>
  <c r="AZ72" i="10986" s="1"/>
  <c r="BF72" i="10986" s="1"/>
  <c r="AX69" i="10986"/>
  <c r="AY69" i="10986" s="1"/>
  <c r="AZ69" i="10986" s="1"/>
  <c r="BF69" i="10986" s="1"/>
  <c r="AX86" i="10986"/>
  <c r="AY86" i="10986" s="1"/>
  <c r="AZ86" i="10986" s="1"/>
  <c r="BF86" i="10986" s="1"/>
  <c r="AX76" i="10986"/>
  <c r="AY76" i="10986" s="1"/>
  <c r="AZ76" i="10986" s="1"/>
  <c r="BF76" i="10986" s="1"/>
  <c r="AX29" i="10986"/>
  <c r="AY29" i="10986" s="1"/>
  <c r="AZ29" i="10986" s="1"/>
  <c r="BF29" i="10986" s="1"/>
  <c r="AX77" i="10986"/>
  <c r="AY77" i="10986" s="1"/>
  <c r="AZ77" i="10986" s="1"/>
  <c r="BF77" i="10986" s="1"/>
  <c r="AX66" i="10986"/>
  <c r="AY66" i="10986" s="1"/>
  <c r="AZ66" i="10986" s="1"/>
  <c r="BF66" i="10986" s="1"/>
  <c r="AX75" i="10986"/>
  <c r="AY75" i="10986" s="1"/>
  <c r="AZ75" i="10986" s="1"/>
  <c r="BF75" i="10986" s="1"/>
  <c r="AX15" i="10986"/>
  <c r="AX118" i="10986"/>
  <c r="AY118" i="10986" s="1"/>
  <c r="AZ118" i="10986" s="1"/>
  <c r="BF118" i="10986" s="1"/>
  <c r="AX99" i="10986"/>
  <c r="AY99" i="10986" s="1"/>
  <c r="AZ99" i="10986" s="1"/>
  <c r="BF99" i="10986" s="1"/>
  <c r="AX112" i="10986"/>
  <c r="AY112" i="10986" s="1"/>
  <c r="AZ112" i="10986" s="1"/>
  <c r="BF112" i="10986" s="1"/>
  <c r="AX74" i="10986"/>
  <c r="AY74" i="10986" s="1"/>
  <c r="AZ74" i="10986" s="1"/>
  <c r="BF74" i="10986" s="1"/>
  <c r="AX53" i="10986"/>
  <c r="AY53" i="10986" s="1"/>
  <c r="AZ53" i="10986" s="1"/>
  <c r="BF53" i="10986" s="1"/>
  <c r="AX43" i="10986"/>
  <c r="AY43" i="10986" s="1"/>
  <c r="AZ43" i="10986" s="1"/>
  <c r="BF43" i="10986" s="1"/>
  <c r="AX91" i="10986"/>
  <c r="AY91" i="10986" s="1"/>
  <c r="AZ91" i="10986" s="1"/>
  <c r="BF91" i="10986" s="1"/>
  <c r="AX107" i="10986"/>
  <c r="AY107" i="10986" s="1"/>
  <c r="AZ107" i="10986" s="1"/>
  <c r="BF107" i="10986" s="1"/>
  <c r="AX106" i="10986"/>
  <c r="AY106" i="10986" s="1"/>
  <c r="AZ106" i="10986" s="1"/>
  <c r="BF106" i="10986" s="1"/>
  <c r="AX61" i="10986"/>
  <c r="AY61" i="10986" s="1"/>
  <c r="AZ61" i="10986" s="1"/>
  <c r="BF61" i="10986" s="1"/>
  <c r="AX80" i="10986"/>
  <c r="AY80" i="10986" s="1"/>
  <c r="AZ80" i="10986" s="1"/>
  <c r="BF80" i="10986" s="1"/>
  <c r="AX27" i="10986"/>
  <c r="AY27" i="10986" s="1"/>
  <c r="AZ27" i="10986" s="1"/>
  <c r="BF27" i="10986" s="1"/>
  <c r="AX120" i="10986"/>
  <c r="AY120" i="10986" s="1"/>
  <c r="AZ120" i="10986" s="1"/>
  <c r="BF120" i="10986" s="1"/>
  <c r="AX65" i="10986"/>
  <c r="AY65" i="10986" s="1"/>
  <c r="AZ65" i="10986" s="1"/>
  <c r="BF65" i="10986" s="1"/>
  <c r="AX90" i="10986"/>
  <c r="AY90" i="10986" s="1"/>
  <c r="AZ90" i="10986" s="1"/>
  <c r="BF90" i="10986" s="1"/>
  <c r="AX70" i="10986"/>
  <c r="AY70" i="10986" s="1"/>
  <c r="AZ70" i="10986" s="1"/>
  <c r="BF70" i="10986" s="1"/>
  <c r="AX56" i="10986"/>
  <c r="AY56" i="10986" s="1"/>
  <c r="AZ56" i="10986" s="1"/>
  <c r="BF56" i="10986" s="1"/>
  <c r="AX54" i="10986"/>
  <c r="AY54" i="10986" s="1"/>
  <c r="AZ54" i="10986" s="1"/>
  <c r="BF54" i="10986" s="1"/>
  <c r="AX31" i="10986"/>
  <c r="AY31" i="10986" s="1"/>
  <c r="AZ31" i="10986" s="1"/>
  <c r="BF31" i="10986" s="1"/>
  <c r="AX33" i="10986"/>
  <c r="AY33" i="10986" s="1"/>
  <c r="AZ33" i="10986" s="1"/>
  <c r="BF33" i="10986" s="1"/>
  <c r="AX24" i="10986"/>
  <c r="AY24" i="10986" s="1"/>
  <c r="AZ24" i="10986" s="1"/>
  <c r="BF24" i="10986" s="1"/>
  <c r="AX71" i="10986"/>
  <c r="AY71" i="10986" s="1"/>
  <c r="AZ71" i="10986" s="1"/>
  <c r="BF71" i="10986" s="1"/>
  <c r="AX89" i="10986"/>
  <c r="AY89" i="10986" s="1"/>
  <c r="AZ89" i="10986" s="1"/>
  <c r="BF89" i="10986" s="1"/>
  <c r="AX93" i="10986"/>
  <c r="AY93" i="10986" s="1"/>
  <c r="AZ93" i="10986" s="1"/>
  <c r="BF93" i="10986" s="1"/>
  <c r="AX96" i="10986"/>
  <c r="AY96" i="10986" s="1"/>
  <c r="AZ96" i="10986" s="1"/>
  <c r="BF96" i="10986" s="1"/>
  <c r="AX68" i="10986"/>
  <c r="AY68" i="10986" s="1"/>
  <c r="AZ68" i="10986" s="1"/>
  <c r="BF68" i="10986" s="1"/>
  <c r="AX87" i="10986"/>
  <c r="AY87" i="10986" s="1"/>
  <c r="AZ87" i="10986" s="1"/>
  <c r="BF87" i="10986" s="1"/>
  <c r="AX88" i="10986"/>
  <c r="AY88" i="10986" s="1"/>
  <c r="AZ88" i="10986" s="1"/>
  <c r="BF88" i="10986" s="1"/>
  <c r="AX50" i="10986"/>
  <c r="AY50" i="10986" s="1"/>
  <c r="AZ50" i="10986" s="1"/>
  <c r="BF50" i="10986" s="1"/>
  <c r="AX46" i="10986"/>
  <c r="AY46" i="10986" s="1"/>
  <c r="AZ46" i="10986" s="1"/>
  <c r="BF46" i="10986" s="1"/>
  <c r="AX38" i="10986"/>
  <c r="AY38" i="10986" s="1"/>
  <c r="AZ38" i="10986" s="1"/>
  <c r="BF38" i="10986" s="1"/>
  <c r="AX42" i="10986"/>
  <c r="AY42" i="10986" s="1"/>
  <c r="AZ42" i="10986" s="1"/>
  <c r="BF42" i="10986" s="1"/>
  <c r="AX49" i="10986"/>
  <c r="AY49" i="10986" s="1"/>
  <c r="AZ49" i="10986" s="1"/>
  <c r="BF49" i="10986" s="1"/>
  <c r="AX60" i="10986"/>
  <c r="AY60" i="10986" s="1"/>
  <c r="AZ60" i="10986" s="1"/>
  <c r="BF60" i="10986" s="1"/>
  <c r="AX37" i="10986"/>
  <c r="AY37" i="10986" s="1"/>
  <c r="AZ37" i="10986" s="1"/>
  <c r="BF37" i="10986" s="1"/>
  <c r="AX84" i="10986"/>
  <c r="AY84" i="10986" s="1"/>
  <c r="AZ84" i="10986" s="1"/>
  <c r="BF84" i="10986" s="1"/>
  <c r="AX36" i="10986"/>
  <c r="AY36" i="10986" s="1"/>
  <c r="AZ36" i="10986" s="1"/>
  <c r="BF36" i="10986" s="1"/>
  <c r="AX30" i="10986"/>
  <c r="AY30" i="10986" s="1"/>
  <c r="AZ30" i="10986" s="1"/>
  <c r="BF30" i="10986" s="1"/>
  <c r="AX25" i="10986"/>
  <c r="AY25" i="10986" s="1"/>
  <c r="AZ25" i="10986" s="1"/>
  <c r="BF25" i="10986" s="1"/>
  <c r="AX45" i="10986"/>
  <c r="AY45" i="10986" s="1"/>
  <c r="AZ45" i="10986" s="1"/>
  <c r="BF45" i="10986" s="1"/>
  <c r="AX26" i="10986"/>
  <c r="AY26" i="10986" s="1"/>
  <c r="AZ26" i="10986" s="1"/>
  <c r="BF26" i="10986" s="1"/>
  <c r="AX79" i="10986"/>
  <c r="AY79" i="10986" s="1"/>
  <c r="AZ79" i="10986" s="1"/>
  <c r="BF79" i="10986" s="1"/>
  <c r="AX59" i="10986"/>
  <c r="AY59" i="10986" s="1"/>
  <c r="AZ59" i="10986" s="1"/>
  <c r="BF59" i="10986" s="1"/>
  <c r="AX119" i="10986"/>
  <c r="AY119" i="10986" s="1"/>
  <c r="AZ119" i="10986" s="1"/>
  <c r="BF119" i="10986" s="1"/>
  <c r="AX85" i="10986"/>
  <c r="AY85" i="10986" s="1"/>
  <c r="AZ85" i="10986" s="1"/>
  <c r="BF85" i="10986" s="1"/>
  <c r="AX57" i="10986"/>
  <c r="AY57" i="10986" s="1"/>
  <c r="AZ57" i="10986" s="1"/>
  <c r="BF57" i="10986" s="1"/>
  <c r="AX32" i="10986"/>
  <c r="AY32" i="10986" s="1"/>
  <c r="AZ32" i="10986" s="1"/>
  <c r="BF32" i="10986" s="1"/>
  <c r="AX48" i="10986"/>
  <c r="AY48" i="10986" s="1"/>
  <c r="AZ48" i="10986" s="1"/>
  <c r="BF48" i="10986" s="1"/>
  <c r="AX108" i="10986"/>
  <c r="AY108" i="10986" s="1"/>
  <c r="AZ108" i="10986" s="1"/>
  <c r="BF108" i="10986" s="1"/>
  <c r="AX34" i="10986"/>
  <c r="AY34" i="10986" s="1"/>
  <c r="AZ34" i="10986" s="1"/>
  <c r="BF34" i="10986" s="1"/>
  <c r="AX123" i="10986"/>
  <c r="AY123" i="10986" s="1"/>
  <c r="AZ123" i="10986" s="1"/>
  <c r="BF123" i="10986" s="1"/>
  <c r="AX109" i="10986"/>
  <c r="AY109" i="10986" s="1"/>
  <c r="AZ109" i="10986" s="1"/>
  <c r="BF109" i="10986" s="1"/>
  <c r="AX92" i="10986"/>
  <c r="AY92" i="10986" s="1"/>
  <c r="AZ92" i="10986" s="1"/>
  <c r="BF92" i="10986" s="1"/>
  <c r="AX116" i="10986"/>
  <c r="AY116" i="10986" s="1"/>
  <c r="AZ116" i="10986" s="1"/>
  <c r="BF116" i="10986" s="1"/>
  <c r="AX23" i="10986"/>
  <c r="AY23" i="10986" s="1"/>
  <c r="AZ23" i="10986" s="1"/>
  <c r="BF23" i="10986" s="1"/>
  <c r="AX40" i="10986"/>
  <c r="AY40" i="10986" s="1"/>
  <c r="AZ40" i="10986" s="1"/>
  <c r="BF40" i="10986" s="1"/>
  <c r="AX124" i="10986"/>
  <c r="AY124" i="10986" s="1"/>
  <c r="AZ124" i="10986" s="1"/>
  <c r="BF124" i="10986" s="1"/>
  <c r="AX81" i="10986"/>
  <c r="AY81" i="10986" s="1"/>
  <c r="AZ81" i="10986" s="1"/>
  <c r="BF81" i="10986" s="1"/>
  <c r="AX67" i="10986"/>
  <c r="AY67" i="10986" s="1"/>
  <c r="AZ67" i="10986" s="1"/>
  <c r="BF67" i="10986" s="1"/>
  <c r="AX28" i="10986"/>
  <c r="AY28" i="10986" s="1"/>
  <c r="AZ28" i="10986" s="1"/>
  <c r="BF28" i="10986" s="1"/>
  <c r="AX97" i="10986"/>
  <c r="AY97" i="10986" s="1"/>
  <c r="AZ97" i="10986" s="1"/>
  <c r="BF97" i="10986" s="1"/>
  <c r="AX41" i="10986"/>
  <c r="AY41" i="10986" s="1"/>
  <c r="AZ41" i="10986" s="1"/>
  <c r="BF41" i="10986" s="1"/>
  <c r="AX105" i="10986"/>
  <c r="AY105" i="10986" s="1"/>
  <c r="AZ105" i="10986" s="1"/>
  <c r="BF105" i="10986" s="1"/>
  <c r="AX55" i="10986"/>
  <c r="AY55" i="10986" s="1"/>
  <c r="AZ55" i="10986" s="1"/>
  <c r="BF55" i="10986" s="1"/>
  <c r="AX39" i="10986"/>
  <c r="AY39" i="10986" s="1"/>
  <c r="AZ39" i="10986" s="1"/>
  <c r="BF39" i="10986" s="1"/>
  <c r="AX101" i="10986"/>
  <c r="AY101" i="10986" s="1"/>
  <c r="AZ101" i="10986" s="1"/>
  <c r="BF101" i="10986" s="1"/>
  <c r="AF173" i="10985"/>
  <c r="CJ93" i="10985" s="1"/>
  <c r="Z173" i="10985"/>
  <c r="CJ87" i="10985" s="1"/>
  <c r="X173" i="10985"/>
  <c r="CJ85" i="10985" s="1"/>
  <c r="AH173" i="10985"/>
  <c r="CJ95" i="10985" s="1"/>
  <c r="W173" i="10985"/>
  <c r="CJ84" i="10985" s="1"/>
  <c r="AC173" i="10985"/>
  <c r="CJ90" i="10985" s="1"/>
  <c r="AG173" i="10985"/>
  <c r="CJ94" i="10985" s="1"/>
  <c r="Y173" i="10985"/>
  <c r="CJ86" i="10985" s="1"/>
  <c r="AD173" i="10985"/>
  <c r="CJ91" i="10985" s="1"/>
  <c r="AA173" i="10985"/>
  <c r="CJ88" i="10985" s="1"/>
  <c r="AB173" i="10985"/>
  <c r="CJ89" i="10985" s="1"/>
  <c r="AE173" i="10985"/>
  <c r="CJ92" i="10985" s="1"/>
  <c r="BM30" i="10985"/>
  <c r="AU21" i="10962"/>
  <c r="AU22" i="10962"/>
  <c r="AU23" i="10962"/>
  <c r="AU24" i="10962"/>
  <c r="AU25" i="10962"/>
  <c r="AU26" i="10962"/>
  <c r="AU27" i="10962"/>
  <c r="AU28" i="10962"/>
  <c r="AU29" i="10962"/>
  <c r="AU30" i="10962"/>
  <c r="AW30" i="10962" s="1"/>
  <c r="AU31" i="10962"/>
  <c r="AW31" i="10962" s="1"/>
  <c r="AU32" i="10962"/>
  <c r="AU33" i="10962"/>
  <c r="AU34" i="10962"/>
  <c r="AU35" i="10962"/>
  <c r="AU36" i="10962"/>
  <c r="AU37" i="10962"/>
  <c r="AU38" i="10962"/>
  <c r="AU39" i="10962"/>
  <c r="AU40" i="10962"/>
  <c r="AU41" i="10962"/>
  <c r="AU42" i="10962"/>
  <c r="AU43" i="10962"/>
  <c r="AU44" i="10962"/>
  <c r="AU45" i="10962"/>
  <c r="AU46" i="10962"/>
  <c r="AU47" i="10962"/>
  <c r="AU48" i="10962"/>
  <c r="AU49" i="10962"/>
  <c r="AU50" i="10962"/>
  <c r="AU51" i="10962"/>
  <c r="AU52" i="10962"/>
  <c r="AU53" i="10962"/>
  <c r="AU54" i="10962"/>
  <c r="AU55" i="10962"/>
  <c r="AW55" i="10962" s="1"/>
  <c r="AU56" i="10962"/>
  <c r="AU57" i="10962"/>
  <c r="AU58" i="10962"/>
  <c r="AU59" i="10962"/>
  <c r="AW59" i="10962" s="1"/>
  <c r="AU60" i="10962"/>
  <c r="AU61" i="10962"/>
  <c r="AU62" i="10962"/>
  <c r="AU63" i="10962"/>
  <c r="AU64" i="10962"/>
  <c r="AU65" i="10962"/>
  <c r="AU66" i="10962"/>
  <c r="AU67" i="10962"/>
  <c r="AW67" i="10962" s="1"/>
  <c r="AU68" i="10962"/>
  <c r="AU69" i="10962"/>
  <c r="AU70" i="10962"/>
  <c r="AU71" i="10962"/>
  <c r="AU72" i="10962"/>
  <c r="AU73" i="10962"/>
  <c r="AU74" i="10962"/>
  <c r="AU75" i="10962"/>
  <c r="AU76" i="10962"/>
  <c r="AU77" i="10962"/>
  <c r="AU78" i="10962"/>
  <c r="AU79" i="10962"/>
  <c r="AU80" i="10962"/>
  <c r="AU81" i="10962"/>
  <c r="AU82" i="10962"/>
  <c r="AU83" i="10962"/>
  <c r="AW83" i="10962" s="1"/>
  <c r="AU84" i="10962"/>
  <c r="AU85" i="10962"/>
  <c r="AU86" i="10962"/>
  <c r="AU87" i="10962"/>
  <c r="AU88" i="10962"/>
  <c r="AU89" i="10962"/>
  <c r="AU90" i="10962"/>
  <c r="AU91" i="10962"/>
  <c r="AU92" i="10962"/>
  <c r="AU93" i="10962"/>
  <c r="AU94" i="10962"/>
  <c r="AU95" i="10962"/>
  <c r="AU96" i="10962"/>
  <c r="AU97" i="10962"/>
  <c r="AU98" i="10962"/>
  <c r="AU99" i="10962"/>
  <c r="AU100" i="10962"/>
  <c r="AU101" i="10962"/>
  <c r="AM21" i="10962"/>
  <c r="AW21" i="10962" s="1"/>
  <c r="AM22" i="10962"/>
  <c r="AW22" i="10962" s="1"/>
  <c r="BE153" i="10962"/>
  <c r="BE154" i="10962"/>
  <c r="BE156" i="10962"/>
  <c r="BE157" i="10962"/>
  <c r="BE158" i="10962"/>
  <c r="BE159" i="10962"/>
  <c r="BE160" i="10962"/>
  <c r="BE161" i="10962"/>
  <c r="BE162" i="10962"/>
  <c r="BE163" i="10962"/>
  <c r="BE164" i="10962"/>
  <c r="BE165" i="10962"/>
  <c r="BE166" i="10962"/>
  <c r="BE167" i="10962"/>
  <c r="BE168" i="10962"/>
  <c r="BE169" i="10962"/>
  <c r="BE170" i="10962"/>
  <c r="BD153" i="10962"/>
  <c r="BD154" i="10962"/>
  <c r="BD155" i="10962"/>
  <c r="BD156" i="10962"/>
  <c r="BD157" i="10962"/>
  <c r="BD158" i="10962"/>
  <c r="BD159" i="10962"/>
  <c r="BD160" i="10962"/>
  <c r="BD161" i="10962"/>
  <c r="BD162" i="10962"/>
  <c r="BD163" i="10962"/>
  <c r="BD164" i="10962"/>
  <c r="BD165" i="10962"/>
  <c r="BD166" i="10962"/>
  <c r="BD167" i="10962"/>
  <c r="BD168" i="10962"/>
  <c r="BD169" i="10962"/>
  <c r="BD170" i="10962"/>
  <c r="BC153" i="10962"/>
  <c r="BC154" i="10962"/>
  <c r="BC156" i="10962"/>
  <c r="BC157" i="10962"/>
  <c r="BC158" i="10962"/>
  <c r="BC159" i="10962"/>
  <c r="BC160" i="10962"/>
  <c r="BC161" i="10962"/>
  <c r="BC162" i="10962"/>
  <c r="BC163" i="10962"/>
  <c r="BC164" i="10962"/>
  <c r="BC165" i="10962"/>
  <c r="BC166" i="10962"/>
  <c r="BC167" i="10962"/>
  <c r="BC168" i="10962"/>
  <c r="BC169" i="10962"/>
  <c r="BC170" i="10962"/>
  <c r="BB153" i="10962"/>
  <c r="BB154" i="10962"/>
  <c r="BB155" i="10962"/>
  <c r="BB156" i="10962"/>
  <c r="BB157" i="10962"/>
  <c r="BB158" i="10962"/>
  <c r="BB159" i="10962"/>
  <c r="BB160" i="10962"/>
  <c r="BB161" i="10962"/>
  <c r="BB162" i="10962"/>
  <c r="BB163" i="10962"/>
  <c r="BB164" i="10962"/>
  <c r="BB165" i="10962"/>
  <c r="BB166" i="10962"/>
  <c r="BB167" i="10962"/>
  <c r="BB168" i="10962"/>
  <c r="BB169" i="10962"/>
  <c r="BB170" i="10962"/>
  <c r="Q21" i="10962"/>
  <c r="Q22" i="10962" s="1"/>
  <c r="Q23" i="10962" s="1"/>
  <c r="Q24" i="10962" s="1"/>
  <c r="Q25" i="10962" s="1"/>
  <c r="Q26" i="10962" s="1"/>
  <c r="Q27" i="10962" s="1"/>
  <c r="Q28" i="10962" s="1"/>
  <c r="Q29" i="10962" s="1"/>
  <c r="Q30" i="10962" s="1"/>
  <c r="Q31" i="10962" s="1"/>
  <c r="Q32" i="10962" s="1"/>
  <c r="Q33" i="10962" s="1"/>
  <c r="Q34" i="10962" s="1"/>
  <c r="Q35" i="10962" s="1"/>
  <c r="Q36" i="10962" s="1"/>
  <c r="Q37" i="10962" s="1"/>
  <c r="Q38" i="10962" s="1"/>
  <c r="Q39" i="10962" s="1"/>
  <c r="U24" i="10962"/>
  <c r="U25" i="10962"/>
  <c r="U28" i="10962"/>
  <c r="U29" i="10962"/>
  <c r="U32" i="10962"/>
  <c r="U33" i="10962"/>
  <c r="U35" i="10962"/>
  <c r="U36" i="10962"/>
  <c r="U37" i="10962"/>
  <c r="U40" i="10962"/>
  <c r="U41" i="10962"/>
  <c r="U43" i="10962"/>
  <c r="T45" i="10962"/>
  <c r="T46" i="10962"/>
  <c r="T47" i="10962"/>
  <c r="T48" i="10962"/>
  <c r="U48" i="10962" s="1"/>
  <c r="T49" i="10962"/>
  <c r="U49" i="10962" s="1"/>
  <c r="T50" i="10962"/>
  <c r="T51" i="10962"/>
  <c r="U51" i="10962" s="1"/>
  <c r="T52" i="10962"/>
  <c r="T53" i="10962"/>
  <c r="U53" i="10962" s="1"/>
  <c r="T54" i="10962"/>
  <c r="T55" i="10962"/>
  <c r="T56" i="10962"/>
  <c r="U56" i="10962" s="1"/>
  <c r="T57" i="10962"/>
  <c r="T58" i="10962"/>
  <c r="T59" i="10962"/>
  <c r="T60" i="10962"/>
  <c r="T61" i="10962"/>
  <c r="U61" i="10962" s="1"/>
  <c r="T62" i="10962"/>
  <c r="T63" i="10962"/>
  <c r="U63" i="10962" s="1"/>
  <c r="T64" i="10962"/>
  <c r="U64" i="10962" s="1"/>
  <c r="T65" i="10962"/>
  <c r="U65" i="10962" s="1"/>
  <c r="T66" i="10962"/>
  <c r="T67" i="10962"/>
  <c r="T68" i="10962"/>
  <c r="U68" i="10962" s="1"/>
  <c r="T69" i="10962"/>
  <c r="T70" i="10962"/>
  <c r="T71" i="10962"/>
  <c r="T72" i="10962"/>
  <c r="T73" i="10962"/>
  <c r="T74" i="10962"/>
  <c r="T75" i="10962"/>
  <c r="T76" i="10962"/>
  <c r="U76" i="10962" s="1"/>
  <c r="T77" i="10962"/>
  <c r="T78" i="10962"/>
  <c r="T79" i="10962"/>
  <c r="U79" i="10962" s="1"/>
  <c r="T80" i="10962"/>
  <c r="U80" i="10962" s="1"/>
  <c r="T81" i="10962"/>
  <c r="U81" i="10962" s="1"/>
  <c r="T82" i="10962"/>
  <c r="T83" i="10962"/>
  <c r="T84" i="10962"/>
  <c r="U84" i="10962" s="1"/>
  <c r="T85" i="10962"/>
  <c r="T86" i="10962"/>
  <c r="T87" i="10962"/>
  <c r="U87" i="10962" s="1"/>
  <c r="T88" i="10962"/>
  <c r="U88" i="10962" s="1"/>
  <c r="T89" i="10962"/>
  <c r="U89" i="10962" s="1"/>
  <c r="T90" i="10962"/>
  <c r="T91" i="10962"/>
  <c r="U91" i="10962" s="1"/>
  <c r="T92" i="10962"/>
  <c r="U92" i="10962" s="1"/>
  <c r="T93" i="10962"/>
  <c r="T94" i="10962"/>
  <c r="T95" i="10962"/>
  <c r="U95" i="10962" s="1"/>
  <c r="T96" i="10962"/>
  <c r="U96" i="10962" s="1"/>
  <c r="T97" i="10962"/>
  <c r="T98" i="10962"/>
  <c r="T99" i="10962"/>
  <c r="T100" i="10962"/>
  <c r="U100" i="10962" s="1"/>
  <c r="T101" i="10962"/>
  <c r="BH16" i="10962"/>
  <c r="BI16" i="10962"/>
  <c r="CL16" i="10962"/>
  <c r="DE16" i="10962"/>
  <c r="BH17" i="10962"/>
  <c r="BJ18" i="10962"/>
  <c r="CO18" i="10962"/>
  <c r="DF18" i="10962"/>
  <c r="BJ19" i="10962"/>
  <c r="CO19" i="10962"/>
  <c r="DF19" i="10962"/>
  <c r="BJ20" i="10962"/>
  <c r="BO20" i="10962"/>
  <c r="CO20" i="10962"/>
  <c r="CU20" i="10962"/>
  <c r="DF20" i="10962"/>
  <c r="DI20" i="10962"/>
  <c r="U21" i="10962"/>
  <c r="V21" i="10962"/>
  <c r="Y21" i="10962" s="1"/>
  <c r="AS21" i="10962"/>
  <c r="BG21" i="10962"/>
  <c r="V22" i="10962"/>
  <c r="Z22" i="10962" s="1"/>
  <c r="AS22" i="10962"/>
  <c r="BG22" i="10962"/>
  <c r="CT22" i="10962"/>
  <c r="CZ22" i="10962"/>
  <c r="DA22" i="10962"/>
  <c r="V23" i="10962"/>
  <c r="AF23" i="10962" s="1"/>
  <c r="AM23" i="10962"/>
  <c r="AS23" i="10962"/>
  <c r="BG23" i="10962"/>
  <c r="CT23" i="10962"/>
  <c r="CZ23" i="10962"/>
  <c r="DJ23" i="10962"/>
  <c r="V24" i="10962"/>
  <c r="Y24" i="10962" s="1"/>
  <c r="AM24" i="10962"/>
  <c r="AV24" i="10962" s="1"/>
  <c r="AS24" i="10962"/>
  <c r="BG24" i="10962"/>
  <c r="CT24" i="10962"/>
  <c r="CZ24" i="10962"/>
  <c r="V25" i="10962"/>
  <c r="Z25" i="10962" s="1"/>
  <c r="AM25" i="10962"/>
  <c r="AV25" i="10962" s="1"/>
  <c r="AS25" i="10962"/>
  <c r="BG25" i="10962"/>
  <c r="U26" i="10962"/>
  <c r="V26" i="10962"/>
  <c r="Z26" i="10962" s="1"/>
  <c r="AM26" i="10962"/>
  <c r="AW26" i="10962" s="1"/>
  <c r="AS26" i="10962"/>
  <c r="BG26" i="10962"/>
  <c r="BQ27" i="10962"/>
  <c r="U27" i="10962"/>
  <c r="V27" i="10962"/>
  <c r="AB27" i="10962" s="1"/>
  <c r="AM27" i="10962"/>
  <c r="AS27" i="10962"/>
  <c r="BG27" i="10962"/>
  <c r="BQ28" i="10962"/>
  <c r="V28" i="10962"/>
  <c r="Z28" i="10962" s="1"/>
  <c r="AM28" i="10962"/>
  <c r="AV28" i="10962" s="1"/>
  <c r="AS28" i="10962"/>
  <c r="BG28" i="10962"/>
  <c r="BQ29" i="10962"/>
  <c r="V29" i="10962"/>
  <c r="AF29" i="10962" s="1"/>
  <c r="AM29" i="10962"/>
  <c r="AW29" i="10962" s="1"/>
  <c r="AS29" i="10962"/>
  <c r="BG29" i="10962"/>
  <c r="BQ30" i="10962"/>
  <c r="U30" i="10962"/>
  <c r="V30" i="10962"/>
  <c r="AD30" i="10962" s="1"/>
  <c r="AM30" i="10962"/>
  <c r="AS30" i="10962"/>
  <c r="AV30" i="10962"/>
  <c r="BG30" i="10962"/>
  <c r="BQ31" i="10962"/>
  <c r="CN30" i="10962"/>
  <c r="CO30" i="10962"/>
  <c r="CP30" i="10962"/>
  <c r="CT30" i="10962"/>
  <c r="CU30" i="10962"/>
  <c r="CV30" i="10962"/>
  <c r="DA30" i="10962"/>
  <c r="DB30" i="10962"/>
  <c r="U31" i="10962"/>
  <c r="V31" i="10962"/>
  <c r="AD31" i="10962" s="1"/>
  <c r="AM31" i="10962"/>
  <c r="AV31" i="10962" s="1"/>
  <c r="AS31" i="10962"/>
  <c r="BG31" i="10962"/>
  <c r="BQ32" i="10962"/>
  <c r="CN31" i="10962"/>
  <c r="CO31" i="10962"/>
  <c r="CP31" i="10962"/>
  <c r="CT31" i="10962"/>
  <c r="CU31" i="10962"/>
  <c r="CV31" i="10962"/>
  <c r="DA31" i="10962"/>
  <c r="DB31" i="10962"/>
  <c r="V32" i="10962"/>
  <c r="AB32" i="10962" s="1"/>
  <c r="AM32" i="10962"/>
  <c r="AV32" i="10962" s="1"/>
  <c r="AS32" i="10962"/>
  <c r="BG32" i="10962"/>
  <c r="CN32" i="10962"/>
  <c r="CO32" i="10962"/>
  <c r="CP32" i="10962"/>
  <c r="CT32" i="10962"/>
  <c r="CU32" i="10962"/>
  <c r="CV32" i="10962"/>
  <c r="DA32" i="10962"/>
  <c r="DB32" i="10962"/>
  <c r="V33" i="10962"/>
  <c r="AB33" i="10962" s="1"/>
  <c r="AM33" i="10962"/>
  <c r="AW33" i="10962" s="1"/>
  <c r="AS33" i="10962"/>
  <c r="BG33" i="10962"/>
  <c r="CN33" i="10962"/>
  <c r="CO33" i="10962"/>
  <c r="CP33" i="10962"/>
  <c r="CT33" i="10962"/>
  <c r="CU33" i="10962"/>
  <c r="CV33" i="10962"/>
  <c r="DA33" i="10962"/>
  <c r="DB33" i="10962"/>
  <c r="U34" i="10962"/>
  <c r="V34" i="10962"/>
  <c r="AD34" i="10962" s="1"/>
  <c r="AM34" i="10962"/>
  <c r="AV34" i="10962" s="1"/>
  <c r="AS34" i="10962"/>
  <c r="BG34" i="10962"/>
  <c r="CN34" i="10962"/>
  <c r="CO34" i="10962"/>
  <c r="CP34" i="10962"/>
  <c r="CT34" i="10962"/>
  <c r="CU34" i="10962"/>
  <c r="CV34" i="10962"/>
  <c r="DA34" i="10962"/>
  <c r="DB34" i="10962"/>
  <c r="V35" i="10962"/>
  <c r="AB35" i="10962" s="1"/>
  <c r="AM35" i="10962"/>
  <c r="AV35" i="10962" s="1"/>
  <c r="AW35" i="10962"/>
  <c r="AS35" i="10962"/>
  <c r="BG35" i="10962"/>
  <c r="BQ37" i="10962"/>
  <c r="CN35" i="10962"/>
  <c r="CO35" i="10962"/>
  <c r="CP35" i="10962"/>
  <c r="CT35" i="10962"/>
  <c r="CU35" i="10962"/>
  <c r="CV35" i="10962"/>
  <c r="DA35" i="10962"/>
  <c r="DB35" i="10962"/>
  <c r="V36" i="10962"/>
  <c r="Z36" i="10962" s="1"/>
  <c r="AM36" i="10962"/>
  <c r="AV36" i="10962" s="1"/>
  <c r="AS36" i="10962"/>
  <c r="AW36" i="10962"/>
  <c r="BG36" i="10962"/>
  <c r="BQ38" i="10962"/>
  <c r="CN36" i="10962"/>
  <c r="CO36" i="10962"/>
  <c r="CP36" i="10962"/>
  <c r="CT36" i="10962"/>
  <c r="CU36" i="10962"/>
  <c r="CV36" i="10962"/>
  <c r="DA36" i="10962"/>
  <c r="DB36" i="10962"/>
  <c r="V37" i="10962"/>
  <c r="W37" i="10962" s="1"/>
  <c r="X37" i="10962"/>
  <c r="AM37" i="10962"/>
  <c r="AV37" i="10962" s="1"/>
  <c r="AS37" i="10962"/>
  <c r="BG37" i="10962"/>
  <c r="BQ39" i="10962"/>
  <c r="CN37" i="10962"/>
  <c r="CO37" i="10962"/>
  <c r="CP37" i="10962"/>
  <c r="CT37" i="10962"/>
  <c r="CU37" i="10962"/>
  <c r="CV37" i="10962"/>
  <c r="DA37" i="10962"/>
  <c r="DB37" i="10962"/>
  <c r="U38" i="10962"/>
  <c r="V38" i="10962"/>
  <c r="W38" i="10962" s="1"/>
  <c r="AM38" i="10962"/>
  <c r="AW38" i="10962" s="1"/>
  <c r="AS38" i="10962"/>
  <c r="BG38" i="10962"/>
  <c r="BQ40" i="10962"/>
  <c r="CN38" i="10962"/>
  <c r="CO38" i="10962"/>
  <c r="CP38" i="10962"/>
  <c r="CT38" i="10962"/>
  <c r="CU38" i="10962"/>
  <c r="CV38" i="10962"/>
  <c r="DA38" i="10962"/>
  <c r="DB38" i="10962"/>
  <c r="U39" i="10962"/>
  <c r="V39" i="10962"/>
  <c r="W39" i="10962" s="1"/>
  <c r="AM39" i="10962"/>
  <c r="AV39" i="10962" s="1"/>
  <c r="AS39" i="10962"/>
  <c r="BG39" i="10962"/>
  <c r="BQ41" i="10962"/>
  <c r="CN39" i="10962"/>
  <c r="CO39" i="10962"/>
  <c r="CP39" i="10962"/>
  <c r="CT39" i="10962"/>
  <c r="CU39" i="10962"/>
  <c r="CV39" i="10962"/>
  <c r="DA39" i="10962"/>
  <c r="DB39" i="10962"/>
  <c r="V40" i="10962"/>
  <c r="X40" i="10962" s="1"/>
  <c r="AM40" i="10962"/>
  <c r="AV40" i="10962" s="1"/>
  <c r="AS40" i="10962"/>
  <c r="BG40" i="10962"/>
  <c r="BQ42" i="10962"/>
  <c r="CN40" i="10962"/>
  <c r="CO40" i="10962"/>
  <c r="CP40" i="10962"/>
  <c r="CT40" i="10962"/>
  <c r="CU40" i="10962"/>
  <c r="CV40" i="10962"/>
  <c r="DA40" i="10962"/>
  <c r="DB40" i="10962"/>
  <c r="V41" i="10962"/>
  <c r="X41" i="10962" s="1"/>
  <c r="AM41" i="10962"/>
  <c r="AV41" i="10962" s="1"/>
  <c r="AS41" i="10962"/>
  <c r="BG41" i="10962"/>
  <c r="CN41" i="10962"/>
  <c r="CO41" i="10962"/>
  <c r="CP41" i="10962"/>
  <c r="CT41" i="10962"/>
  <c r="CU41" i="10962"/>
  <c r="CV41" i="10962"/>
  <c r="DA41" i="10962"/>
  <c r="DB41" i="10962"/>
  <c r="U42" i="10962"/>
  <c r="V42" i="10962"/>
  <c r="AH42" i="10962" s="1"/>
  <c r="AM42" i="10962"/>
  <c r="AV42" i="10962" s="1"/>
  <c r="AS42" i="10962"/>
  <c r="BG42" i="10962"/>
  <c r="CN42" i="10962"/>
  <c r="CO42" i="10962"/>
  <c r="CP42" i="10962"/>
  <c r="CT42" i="10962"/>
  <c r="CU42" i="10962"/>
  <c r="CV42" i="10962"/>
  <c r="DA42" i="10962"/>
  <c r="DB42" i="10962"/>
  <c r="V43" i="10962"/>
  <c r="X43" i="10962" s="1"/>
  <c r="AM43" i="10962"/>
  <c r="AS43" i="10962"/>
  <c r="AV43" i="10962"/>
  <c r="BG43" i="10962"/>
  <c r="CN43" i="10962"/>
  <c r="CO43" i="10962"/>
  <c r="CP43" i="10962"/>
  <c r="CT43" i="10962"/>
  <c r="CU43" i="10962"/>
  <c r="CV43" i="10962"/>
  <c r="DA43" i="10962"/>
  <c r="DB43" i="10962"/>
  <c r="U44" i="10962"/>
  <c r="V44" i="10962"/>
  <c r="X44" i="10962" s="1"/>
  <c r="AM44" i="10962"/>
  <c r="AW44" i="10962" s="1"/>
  <c r="AS44" i="10962"/>
  <c r="BG44" i="10962"/>
  <c r="CN44" i="10962"/>
  <c r="CO44" i="10962"/>
  <c r="CP44" i="10962"/>
  <c r="CT44" i="10962"/>
  <c r="CU44" i="10962"/>
  <c r="CV44" i="10962"/>
  <c r="DA44" i="10962"/>
  <c r="DB44" i="10962"/>
  <c r="U45" i="10962"/>
  <c r="V45" i="10962"/>
  <c r="X45" i="10962" s="1"/>
  <c r="AM45" i="10962"/>
  <c r="AV45" i="10962" s="1"/>
  <c r="AS45" i="10962"/>
  <c r="BG45" i="10962"/>
  <c r="CN45" i="10962"/>
  <c r="CO45" i="10962"/>
  <c r="CP45" i="10962"/>
  <c r="CT45" i="10962"/>
  <c r="CU45" i="10962"/>
  <c r="CV45" i="10962"/>
  <c r="DA45" i="10962"/>
  <c r="DB45" i="10962"/>
  <c r="U46" i="10962"/>
  <c r="V46" i="10962"/>
  <c r="AM46" i="10962"/>
  <c r="AV46" i="10962" s="1"/>
  <c r="AS46" i="10962"/>
  <c r="BG46" i="10962"/>
  <c r="CN46" i="10962"/>
  <c r="CO46" i="10962"/>
  <c r="CP46" i="10962"/>
  <c r="CT46" i="10962"/>
  <c r="CU46" i="10962"/>
  <c r="CV46" i="10962"/>
  <c r="DA46" i="10962"/>
  <c r="DB46" i="10962"/>
  <c r="U47" i="10962"/>
  <c r="V47" i="10962"/>
  <c r="X47" i="10962" s="1"/>
  <c r="AM47" i="10962"/>
  <c r="AV47" i="10962" s="1"/>
  <c r="AS47" i="10962"/>
  <c r="BG47" i="10962"/>
  <c r="CN47" i="10962"/>
  <c r="CO47" i="10962"/>
  <c r="CP47" i="10962"/>
  <c r="CT47" i="10962"/>
  <c r="CU47" i="10962"/>
  <c r="CV47" i="10962"/>
  <c r="DA47" i="10962"/>
  <c r="DB47" i="10962"/>
  <c r="V48" i="10962"/>
  <c r="Z48" i="10962" s="1"/>
  <c r="AM48" i="10962"/>
  <c r="AV48" i="10962" s="1"/>
  <c r="AS48" i="10962"/>
  <c r="BG48" i="10962"/>
  <c r="CN48" i="10962"/>
  <c r="CO48" i="10962"/>
  <c r="CP48" i="10962"/>
  <c r="CT48" i="10962"/>
  <c r="CU48" i="10962"/>
  <c r="CV48" i="10962"/>
  <c r="DA48" i="10962"/>
  <c r="DB48" i="10962"/>
  <c r="V49" i="10962"/>
  <c r="W49" i="10962" s="1"/>
  <c r="AM49" i="10962"/>
  <c r="AV49" i="10962" s="1"/>
  <c r="AS49" i="10962"/>
  <c r="BG49" i="10962"/>
  <c r="CN49" i="10962"/>
  <c r="CO49" i="10962"/>
  <c r="CP49" i="10962"/>
  <c r="CT49" i="10962"/>
  <c r="CU49" i="10962"/>
  <c r="CV49" i="10962"/>
  <c r="DA49" i="10962"/>
  <c r="DB49" i="10962"/>
  <c r="U50" i="10962"/>
  <c r="V50" i="10962"/>
  <c r="AM50" i="10962"/>
  <c r="AV50" i="10962" s="1"/>
  <c r="AS50" i="10962"/>
  <c r="BG50" i="10962"/>
  <c r="CN50" i="10962"/>
  <c r="CO50" i="10962"/>
  <c r="CP50" i="10962"/>
  <c r="CT50" i="10962"/>
  <c r="CU50" i="10962"/>
  <c r="CV50" i="10962"/>
  <c r="DA50" i="10962"/>
  <c r="DB50" i="10962"/>
  <c r="V51" i="10962"/>
  <c r="Z51" i="10962" s="1"/>
  <c r="AM51" i="10962"/>
  <c r="AW51" i="10962" s="1"/>
  <c r="AS51" i="10962"/>
  <c r="BG51" i="10962"/>
  <c r="CN51" i="10962"/>
  <c r="CO51" i="10962"/>
  <c r="CP51" i="10962"/>
  <c r="CT51" i="10962"/>
  <c r="CU51" i="10962"/>
  <c r="CV51" i="10962"/>
  <c r="DA51" i="10962"/>
  <c r="DB51" i="10962"/>
  <c r="DJ51" i="10962"/>
  <c r="U52" i="10962"/>
  <c r="V52" i="10962"/>
  <c r="W52" i="10962" s="1"/>
  <c r="AM52" i="10962"/>
  <c r="AS52" i="10962"/>
  <c r="BG52" i="10962"/>
  <c r="CN52" i="10962"/>
  <c r="CO52" i="10962"/>
  <c r="CP52" i="10962"/>
  <c r="CT52" i="10962"/>
  <c r="CU52" i="10962"/>
  <c r="CV52" i="10962"/>
  <c r="DA52" i="10962"/>
  <c r="DB52" i="10962"/>
  <c r="V53" i="10962"/>
  <c r="AH53" i="10962" s="1"/>
  <c r="AM53" i="10962"/>
  <c r="AS53" i="10962"/>
  <c r="AV53" i="10962"/>
  <c r="BG53" i="10962"/>
  <c r="CN53" i="10962"/>
  <c r="CO53" i="10962"/>
  <c r="CP53" i="10962"/>
  <c r="CT53" i="10962"/>
  <c r="CU53" i="10962"/>
  <c r="CV53" i="10962"/>
  <c r="DA53" i="10962"/>
  <c r="DB53" i="10962"/>
  <c r="U54" i="10962"/>
  <c r="V54" i="10962"/>
  <c r="AF54" i="10962" s="1"/>
  <c r="AM54" i="10962"/>
  <c r="BD54" i="10962" s="1"/>
  <c r="AS54" i="10962"/>
  <c r="BG54" i="10962"/>
  <c r="CN54" i="10962"/>
  <c r="CO54" i="10962"/>
  <c r="CP54" i="10962"/>
  <c r="CT54" i="10962"/>
  <c r="CU54" i="10962"/>
  <c r="CV54" i="10962"/>
  <c r="DA54" i="10962"/>
  <c r="DB54" i="10962"/>
  <c r="U55" i="10962"/>
  <c r="V55" i="10962"/>
  <c r="AD55" i="10962" s="1"/>
  <c r="AM55" i="10962"/>
  <c r="AV55" i="10962" s="1"/>
  <c r="AS55" i="10962"/>
  <c r="BG55" i="10962"/>
  <c r="CN55" i="10962"/>
  <c r="CO55" i="10962"/>
  <c r="CP55" i="10962"/>
  <c r="CT55" i="10962"/>
  <c r="CU55" i="10962"/>
  <c r="CV55" i="10962"/>
  <c r="DA55" i="10962"/>
  <c r="DB55" i="10962"/>
  <c r="V56" i="10962"/>
  <c r="X56" i="10962" s="1"/>
  <c r="AM56" i="10962"/>
  <c r="AS56" i="10962"/>
  <c r="BG56" i="10962"/>
  <c r="CN56" i="10962"/>
  <c r="CO56" i="10962"/>
  <c r="CP56" i="10962"/>
  <c r="CT56" i="10962"/>
  <c r="CU56" i="10962"/>
  <c r="CV56" i="10962"/>
  <c r="DA56" i="10962"/>
  <c r="DB56" i="10962"/>
  <c r="U57" i="10962"/>
  <c r="V57" i="10962"/>
  <c r="Z57" i="10962" s="1"/>
  <c r="AH57" i="10962"/>
  <c r="AM57" i="10962"/>
  <c r="AV57" i="10962" s="1"/>
  <c r="AS57" i="10962"/>
  <c r="BG57" i="10962"/>
  <c r="CN57" i="10962"/>
  <c r="CO57" i="10962"/>
  <c r="CP57" i="10962"/>
  <c r="CT57" i="10962"/>
  <c r="CU57" i="10962"/>
  <c r="CV57" i="10962"/>
  <c r="DA57" i="10962"/>
  <c r="DB57" i="10962"/>
  <c r="U58" i="10962"/>
  <c r="V58" i="10962"/>
  <c r="W58" i="10962" s="1"/>
  <c r="AM58" i="10962"/>
  <c r="AV58" i="10962" s="1"/>
  <c r="AS58" i="10962"/>
  <c r="BG58" i="10962"/>
  <c r="CN58" i="10962"/>
  <c r="CO58" i="10962"/>
  <c r="CP58" i="10962"/>
  <c r="CT58" i="10962"/>
  <c r="CU58" i="10962"/>
  <c r="CV58" i="10962"/>
  <c r="DA58" i="10962"/>
  <c r="DB58" i="10962"/>
  <c r="U59" i="10962"/>
  <c r="V59" i="10962"/>
  <c r="Z59" i="10962" s="1"/>
  <c r="AM59" i="10962"/>
  <c r="AV59" i="10962" s="1"/>
  <c r="AS59" i="10962"/>
  <c r="BG59" i="10962"/>
  <c r="CN59" i="10962"/>
  <c r="CO59" i="10962"/>
  <c r="CP59" i="10962"/>
  <c r="CT59" i="10962"/>
  <c r="CU59" i="10962"/>
  <c r="CV59" i="10962"/>
  <c r="DA59" i="10962"/>
  <c r="DB59" i="10962"/>
  <c r="U60" i="10962"/>
  <c r="V60" i="10962"/>
  <c r="Z60" i="10962" s="1"/>
  <c r="AM60" i="10962"/>
  <c r="AS60" i="10962"/>
  <c r="BG60" i="10962"/>
  <c r="CN60" i="10962"/>
  <c r="CO60" i="10962"/>
  <c r="CP60" i="10962"/>
  <c r="CT60" i="10962"/>
  <c r="CU60" i="10962"/>
  <c r="CV60" i="10962"/>
  <c r="DA60" i="10962"/>
  <c r="DB60" i="10962"/>
  <c r="V61" i="10962"/>
  <c r="AD61" i="10962" s="1"/>
  <c r="AM61" i="10962"/>
  <c r="AV61" i="10962" s="1"/>
  <c r="AS61" i="10962"/>
  <c r="BG61" i="10962"/>
  <c r="CN61" i="10962"/>
  <c r="CO61" i="10962"/>
  <c r="CP61" i="10962"/>
  <c r="CT61" i="10962"/>
  <c r="CU61" i="10962"/>
  <c r="CV61" i="10962"/>
  <c r="DA61" i="10962"/>
  <c r="DB61" i="10962"/>
  <c r="U62" i="10962"/>
  <c r="V62" i="10962"/>
  <c r="AD62" i="10962" s="1"/>
  <c r="AM62" i="10962"/>
  <c r="AV62" i="10962" s="1"/>
  <c r="AS62" i="10962"/>
  <c r="BG62" i="10962"/>
  <c r="CN62" i="10962"/>
  <c r="CO62" i="10962"/>
  <c r="CP62" i="10962"/>
  <c r="CT62" i="10962"/>
  <c r="CU62" i="10962"/>
  <c r="CV62" i="10962"/>
  <c r="DA62" i="10962"/>
  <c r="DB62" i="10962"/>
  <c r="V63" i="10962"/>
  <c r="AF63" i="10962"/>
  <c r="AM63" i="10962"/>
  <c r="AV63" i="10962" s="1"/>
  <c r="AS63" i="10962"/>
  <c r="BG63" i="10962"/>
  <c r="CN63" i="10962"/>
  <c r="CO63" i="10962"/>
  <c r="CP63" i="10962"/>
  <c r="CT63" i="10962"/>
  <c r="CU63" i="10962"/>
  <c r="CV63" i="10962"/>
  <c r="DA63" i="10962"/>
  <c r="DB63" i="10962"/>
  <c r="V64" i="10962"/>
  <c r="X64" i="10962" s="1"/>
  <c r="AM64" i="10962"/>
  <c r="AV64" i="10962" s="1"/>
  <c r="AS64" i="10962"/>
  <c r="BG64" i="10962"/>
  <c r="CN64" i="10962"/>
  <c r="CO64" i="10962"/>
  <c r="CP64" i="10962"/>
  <c r="CT64" i="10962"/>
  <c r="CU64" i="10962"/>
  <c r="CV64" i="10962"/>
  <c r="DA64" i="10962"/>
  <c r="DB64" i="10962"/>
  <c r="V65" i="10962"/>
  <c r="Z65" i="10962" s="1"/>
  <c r="AM65" i="10962"/>
  <c r="AV65" i="10962" s="1"/>
  <c r="AS65" i="10962"/>
  <c r="BG65" i="10962"/>
  <c r="CN65" i="10962"/>
  <c r="CO65" i="10962"/>
  <c r="CP65" i="10962"/>
  <c r="CT65" i="10962"/>
  <c r="CU65" i="10962"/>
  <c r="CV65" i="10962"/>
  <c r="DA65" i="10962"/>
  <c r="DB65" i="10962"/>
  <c r="U66" i="10962"/>
  <c r="V66" i="10962"/>
  <c r="W66" i="10962" s="1"/>
  <c r="AM66" i="10962"/>
  <c r="AV66" i="10962" s="1"/>
  <c r="AS66" i="10962"/>
  <c r="BG66" i="10962"/>
  <c r="CN66" i="10962"/>
  <c r="CO66" i="10962"/>
  <c r="CP66" i="10962"/>
  <c r="CT66" i="10962"/>
  <c r="CU66" i="10962"/>
  <c r="CV66" i="10962"/>
  <c r="DA66" i="10962"/>
  <c r="DB66" i="10962"/>
  <c r="U67" i="10962"/>
  <c r="V67" i="10962"/>
  <c r="AF67" i="10962" s="1"/>
  <c r="AM67" i="10962"/>
  <c r="AV67" i="10962" s="1"/>
  <c r="AS67" i="10962"/>
  <c r="BG67" i="10962"/>
  <c r="CN67" i="10962"/>
  <c r="CO67" i="10962"/>
  <c r="CP67" i="10962"/>
  <c r="CT67" i="10962"/>
  <c r="CU67" i="10962"/>
  <c r="CV67" i="10962"/>
  <c r="DA67" i="10962"/>
  <c r="DB67" i="10962"/>
  <c r="V68" i="10962"/>
  <c r="AM68" i="10962"/>
  <c r="AW68" i="10962" s="1"/>
  <c r="AS68" i="10962"/>
  <c r="BG68" i="10962"/>
  <c r="CN68" i="10962"/>
  <c r="CO68" i="10962"/>
  <c r="CP68" i="10962"/>
  <c r="CT68" i="10962"/>
  <c r="CU68" i="10962"/>
  <c r="CV68" i="10962"/>
  <c r="DA68" i="10962"/>
  <c r="DB68" i="10962"/>
  <c r="U69" i="10962"/>
  <c r="V69" i="10962"/>
  <c r="AB69" i="10962" s="1"/>
  <c r="AM69" i="10962"/>
  <c r="AV69" i="10962" s="1"/>
  <c r="AS69" i="10962"/>
  <c r="BG69" i="10962"/>
  <c r="CN69" i="10962"/>
  <c r="CO69" i="10962"/>
  <c r="CP69" i="10962"/>
  <c r="CT69" i="10962"/>
  <c r="CU69" i="10962"/>
  <c r="CV69" i="10962"/>
  <c r="DA69" i="10962"/>
  <c r="DB69" i="10962"/>
  <c r="U70" i="10962"/>
  <c r="V70" i="10962"/>
  <c r="AC70" i="10962" s="1"/>
  <c r="AM70" i="10962"/>
  <c r="AW70" i="10962" s="1"/>
  <c r="AS70" i="10962"/>
  <c r="BG70" i="10962"/>
  <c r="CN70" i="10962"/>
  <c r="CO70" i="10962"/>
  <c r="CP70" i="10962"/>
  <c r="CT70" i="10962"/>
  <c r="CU70" i="10962"/>
  <c r="CV70" i="10962"/>
  <c r="DA70" i="10962"/>
  <c r="DB70" i="10962"/>
  <c r="U71" i="10962"/>
  <c r="V71" i="10962"/>
  <c r="W71" i="10962" s="1"/>
  <c r="AM71" i="10962"/>
  <c r="BD71" i="10962" s="1"/>
  <c r="AS71" i="10962"/>
  <c r="BG71" i="10962"/>
  <c r="CN71" i="10962"/>
  <c r="CO71" i="10962"/>
  <c r="CP71" i="10962"/>
  <c r="CT71" i="10962"/>
  <c r="CU71" i="10962"/>
  <c r="CV71" i="10962"/>
  <c r="DA71" i="10962"/>
  <c r="DB71" i="10962"/>
  <c r="U72" i="10962"/>
  <c r="V72" i="10962"/>
  <c r="AD72" i="10962" s="1"/>
  <c r="AM72" i="10962"/>
  <c r="AV72" i="10962" s="1"/>
  <c r="AS72" i="10962"/>
  <c r="BG72" i="10962"/>
  <c r="CN72" i="10962"/>
  <c r="CO72" i="10962"/>
  <c r="CP72" i="10962"/>
  <c r="CT72" i="10962"/>
  <c r="CU72" i="10962"/>
  <c r="CV72" i="10962"/>
  <c r="DA72" i="10962"/>
  <c r="DB72" i="10962"/>
  <c r="U73" i="10962"/>
  <c r="V73" i="10962"/>
  <c r="X73" i="10962" s="1"/>
  <c r="AM73" i="10962"/>
  <c r="AW73" i="10962" s="1"/>
  <c r="AS73" i="10962"/>
  <c r="BG73" i="10962"/>
  <c r="CN73" i="10962"/>
  <c r="CO73" i="10962"/>
  <c r="CP73" i="10962"/>
  <c r="CT73" i="10962"/>
  <c r="CU73" i="10962"/>
  <c r="CV73" i="10962"/>
  <c r="DA73" i="10962"/>
  <c r="DB73" i="10962"/>
  <c r="U74" i="10962"/>
  <c r="V74" i="10962"/>
  <c r="W74" i="10962" s="1"/>
  <c r="AM74" i="10962"/>
  <c r="AW74" i="10962" s="1"/>
  <c r="AS74" i="10962"/>
  <c r="BG74" i="10962"/>
  <c r="CN74" i="10962"/>
  <c r="CO74" i="10962"/>
  <c r="CP74" i="10962"/>
  <c r="CT74" i="10962"/>
  <c r="CU74" i="10962"/>
  <c r="CV74" i="10962"/>
  <c r="DA74" i="10962"/>
  <c r="DB74" i="10962"/>
  <c r="U75" i="10962"/>
  <c r="V75" i="10962"/>
  <c r="AM75" i="10962"/>
  <c r="AS75" i="10962"/>
  <c r="BG75" i="10962"/>
  <c r="CN75" i="10962"/>
  <c r="CO75" i="10962"/>
  <c r="CP75" i="10962"/>
  <c r="CT75" i="10962"/>
  <c r="CU75" i="10962"/>
  <c r="CV75" i="10962"/>
  <c r="DA75" i="10962"/>
  <c r="DB75" i="10962"/>
  <c r="V76" i="10962"/>
  <c r="X76" i="10962" s="1"/>
  <c r="AM76" i="10962"/>
  <c r="AV76" i="10962" s="1"/>
  <c r="AS76" i="10962"/>
  <c r="BG76" i="10962"/>
  <c r="CN76" i="10962"/>
  <c r="CO76" i="10962"/>
  <c r="CP76" i="10962"/>
  <c r="CT76" i="10962"/>
  <c r="CU76" i="10962"/>
  <c r="CV76" i="10962"/>
  <c r="DA76" i="10962"/>
  <c r="DB76" i="10962"/>
  <c r="U77" i="10962"/>
  <c r="V77" i="10962"/>
  <c r="Z77" i="10962" s="1"/>
  <c r="AH77" i="10962"/>
  <c r="AM77" i="10962"/>
  <c r="AW77" i="10962" s="1"/>
  <c r="AS77" i="10962"/>
  <c r="BG77" i="10962"/>
  <c r="CN77" i="10962"/>
  <c r="CO77" i="10962"/>
  <c r="CP77" i="10962"/>
  <c r="CT77" i="10962"/>
  <c r="CU77" i="10962"/>
  <c r="CV77" i="10962"/>
  <c r="DA77" i="10962"/>
  <c r="DB77" i="10962"/>
  <c r="U78" i="10962"/>
  <c r="V78" i="10962"/>
  <c r="X78" i="10962" s="1"/>
  <c r="AM78" i="10962"/>
  <c r="AS78" i="10962"/>
  <c r="BG78" i="10962"/>
  <c r="CN78" i="10962"/>
  <c r="CO78" i="10962"/>
  <c r="CP78" i="10962"/>
  <c r="CT78" i="10962"/>
  <c r="CU78" i="10962"/>
  <c r="CV78" i="10962"/>
  <c r="DA78" i="10962"/>
  <c r="DB78" i="10962"/>
  <c r="V79" i="10962"/>
  <c r="Y79" i="10962" s="1"/>
  <c r="AD79" i="10962"/>
  <c r="AM79" i="10962"/>
  <c r="AW79" i="10962" s="1"/>
  <c r="AS79" i="10962"/>
  <c r="BG79" i="10962"/>
  <c r="CN79" i="10962"/>
  <c r="CO79" i="10962"/>
  <c r="CP79" i="10962"/>
  <c r="CT79" i="10962"/>
  <c r="CU79" i="10962"/>
  <c r="CV79" i="10962"/>
  <c r="DA79" i="10962"/>
  <c r="DB79" i="10962"/>
  <c r="V80" i="10962"/>
  <c r="W80" i="10962" s="1"/>
  <c r="AM80" i="10962"/>
  <c r="AV80" i="10962" s="1"/>
  <c r="AS80" i="10962"/>
  <c r="BG80" i="10962"/>
  <c r="V81" i="10962"/>
  <c r="AA81" i="10962" s="1"/>
  <c r="AM81" i="10962"/>
  <c r="AW81" i="10962" s="1"/>
  <c r="AS81" i="10962"/>
  <c r="BG81" i="10962"/>
  <c r="U82" i="10962"/>
  <c r="V82" i="10962"/>
  <c r="W82" i="10962" s="1"/>
  <c r="AM82" i="10962"/>
  <c r="AS82" i="10962"/>
  <c r="BG82" i="10962"/>
  <c r="U83" i="10962"/>
  <c r="V83" i="10962"/>
  <c r="AM83" i="10962"/>
  <c r="AV83" i="10962" s="1"/>
  <c r="AS83" i="10962"/>
  <c r="BG83" i="10962"/>
  <c r="V84" i="10962"/>
  <c r="W84" i="10962" s="1"/>
  <c r="AB84" i="10962"/>
  <c r="AM84" i="10962"/>
  <c r="AV84" i="10962" s="1"/>
  <c r="AS84" i="10962"/>
  <c r="BG84" i="10962"/>
  <c r="V85" i="10962"/>
  <c r="W85" i="10962" s="1"/>
  <c r="V86" i="10962"/>
  <c r="W86" i="10962" s="1"/>
  <c r="V87" i="10962"/>
  <c r="Y87" i="10962" s="1"/>
  <c r="V88" i="10962"/>
  <c r="W88" i="10962" s="1"/>
  <c r="V89" i="10962"/>
  <c r="W89" i="10962" s="1"/>
  <c r="V90" i="10962"/>
  <c r="W90" i="10962" s="1"/>
  <c r="V91" i="10962"/>
  <c r="W91" i="10962" s="1"/>
  <c r="V92" i="10962"/>
  <c r="W92" i="10962" s="1"/>
  <c r="V93" i="10962"/>
  <c r="Y93" i="10962" s="1"/>
  <c r="V94" i="10962"/>
  <c r="W94" i="10962" s="1"/>
  <c r="V95" i="10962"/>
  <c r="AB95" i="10962" s="1"/>
  <c r="V96" i="10962"/>
  <c r="W96" i="10962" s="1"/>
  <c r="V97" i="10962"/>
  <c r="AF97" i="10962" s="1"/>
  <c r="V98" i="10962"/>
  <c r="W98" i="10962" s="1"/>
  <c r="V99" i="10962"/>
  <c r="V100" i="10962"/>
  <c r="W100" i="10962" s="1"/>
  <c r="V101" i="10962"/>
  <c r="W101" i="10962" s="1"/>
  <c r="U85" i="10962"/>
  <c r="AM85" i="10962"/>
  <c r="AW85" i="10962" s="1"/>
  <c r="AS85" i="10962"/>
  <c r="BG85" i="10962"/>
  <c r="U86" i="10962"/>
  <c r="AM86" i="10962"/>
  <c r="AS86" i="10962"/>
  <c r="AV86" i="10962"/>
  <c r="BG86" i="10962"/>
  <c r="AE87" i="10962"/>
  <c r="AM87" i="10962"/>
  <c r="AW87" i="10962" s="1"/>
  <c r="AS87" i="10962"/>
  <c r="BG87" i="10962"/>
  <c r="AC88" i="10962"/>
  <c r="AM88" i="10962"/>
  <c r="AW88" i="10962" s="1"/>
  <c r="AS88" i="10962"/>
  <c r="BG88" i="10962"/>
  <c r="AM89" i="10962"/>
  <c r="AW89" i="10962" s="1"/>
  <c r="AS89" i="10962"/>
  <c r="BG89" i="10962"/>
  <c r="U90" i="10962"/>
  <c r="AM90" i="10962"/>
  <c r="AW90" i="10962" s="1"/>
  <c r="AS90" i="10962"/>
  <c r="BG90" i="10962"/>
  <c r="AC92" i="10962"/>
  <c r="AC96" i="10962"/>
  <c r="AE91" i="10962"/>
  <c r="AM91" i="10962"/>
  <c r="AW91" i="10962" s="1"/>
  <c r="AS91" i="10962"/>
  <c r="BG91" i="10962"/>
  <c r="AE92" i="10962"/>
  <c r="AM92" i="10962"/>
  <c r="AW92" i="10962" s="1"/>
  <c r="AS92" i="10962"/>
  <c r="BG92" i="10962"/>
  <c r="U93" i="10962"/>
  <c r="AM93" i="10962"/>
  <c r="AW93" i="10962" s="1"/>
  <c r="AS93" i="10962"/>
  <c r="BG93" i="10962"/>
  <c r="U94" i="10962"/>
  <c r="AM94" i="10962"/>
  <c r="AW94" i="10962" s="1"/>
  <c r="AS94" i="10962"/>
  <c r="BG94" i="10962"/>
  <c r="AG96" i="10962"/>
  <c r="AG98" i="10962"/>
  <c r="AM95" i="10962"/>
  <c r="AS95" i="10962"/>
  <c r="BG95" i="10962"/>
  <c r="AM96" i="10962"/>
  <c r="AW96" i="10962" s="1"/>
  <c r="AS96" i="10962"/>
  <c r="BG96" i="10962"/>
  <c r="U97" i="10962"/>
  <c r="AM97" i="10962"/>
  <c r="AW97" i="10962" s="1"/>
  <c r="AS97" i="10962"/>
  <c r="BG97" i="10962"/>
  <c r="U98" i="10962"/>
  <c r="AM98" i="10962"/>
  <c r="AW98" i="10962" s="1"/>
  <c r="AS98" i="10962"/>
  <c r="BG98" i="10962"/>
  <c r="U99" i="10962"/>
  <c r="AM99" i="10962"/>
  <c r="AW99" i="10962" s="1"/>
  <c r="AS99" i="10962"/>
  <c r="BG99" i="10962"/>
  <c r="AM100" i="10962"/>
  <c r="AW100" i="10962" s="1"/>
  <c r="AS100" i="10962"/>
  <c r="BG100" i="10962"/>
  <c r="U101" i="10962"/>
  <c r="AM101" i="10962"/>
  <c r="AW101" i="10962" s="1"/>
  <c r="AS101" i="10962"/>
  <c r="BG101" i="10962"/>
  <c r="T102" i="10962"/>
  <c r="U102" i="10962" s="1"/>
  <c r="V102" i="10962"/>
  <c r="Z102" i="10962" s="1"/>
  <c r="AM102" i="10962"/>
  <c r="AV102" i="10962" s="1"/>
  <c r="AS102" i="10962"/>
  <c r="AU102" i="10962"/>
  <c r="BG102" i="10962"/>
  <c r="T103" i="10962"/>
  <c r="U103" i="10962" s="1"/>
  <c r="V103" i="10962"/>
  <c r="Z103" i="10962" s="1"/>
  <c r="AD103" i="10962"/>
  <c r="AH103" i="10962"/>
  <c r="AM103" i="10962"/>
  <c r="AS103" i="10962"/>
  <c r="AU103" i="10962"/>
  <c r="BG103" i="10962"/>
  <c r="T104" i="10962"/>
  <c r="U104" i="10962" s="1"/>
  <c r="V104" i="10962"/>
  <c r="X104" i="10962" s="1"/>
  <c r="AM104" i="10962"/>
  <c r="AV104" i="10962" s="1"/>
  <c r="AS104" i="10962"/>
  <c r="AU104" i="10962"/>
  <c r="BG104" i="10962"/>
  <c r="T105" i="10962"/>
  <c r="U105" i="10962" s="1"/>
  <c r="V105" i="10962"/>
  <c r="X105" i="10962" s="1"/>
  <c r="AM105" i="10962"/>
  <c r="AS105" i="10962"/>
  <c r="AU105" i="10962"/>
  <c r="BG105" i="10962"/>
  <c r="T106" i="10962"/>
  <c r="U106" i="10962" s="1"/>
  <c r="V106" i="10962"/>
  <c r="X106" i="10962" s="1"/>
  <c r="AF106" i="10962"/>
  <c r="AM106" i="10962"/>
  <c r="AV106" i="10962" s="1"/>
  <c r="AS106" i="10962"/>
  <c r="AU106" i="10962"/>
  <c r="BG106" i="10962"/>
  <c r="T107" i="10962"/>
  <c r="U107" i="10962" s="1"/>
  <c r="V107" i="10962"/>
  <c r="X107" i="10962" s="1"/>
  <c r="AM107" i="10962"/>
  <c r="AS107" i="10962"/>
  <c r="AU107" i="10962"/>
  <c r="BG107" i="10962"/>
  <c r="T108" i="10962"/>
  <c r="U108" i="10962" s="1"/>
  <c r="V108" i="10962"/>
  <c r="X108" i="10962" s="1"/>
  <c r="AM108" i="10962"/>
  <c r="AV108" i="10962" s="1"/>
  <c r="AS108" i="10962"/>
  <c r="AU108" i="10962"/>
  <c r="BG108" i="10962"/>
  <c r="T109" i="10962"/>
  <c r="U109" i="10962" s="1"/>
  <c r="V109" i="10962"/>
  <c r="X109" i="10962" s="1"/>
  <c r="AM109" i="10962"/>
  <c r="AS109" i="10962"/>
  <c r="AU109" i="10962"/>
  <c r="BG109" i="10962"/>
  <c r="T110" i="10962"/>
  <c r="U110" i="10962" s="1"/>
  <c r="V110" i="10962"/>
  <c r="X110" i="10962" s="1"/>
  <c r="AM110" i="10962"/>
  <c r="AV110" i="10962" s="1"/>
  <c r="AS110" i="10962"/>
  <c r="AU110" i="10962"/>
  <c r="BG110" i="10962"/>
  <c r="T111" i="10962"/>
  <c r="U111" i="10962" s="1"/>
  <c r="V111" i="10962"/>
  <c r="X111" i="10962" s="1"/>
  <c r="AD111" i="10962"/>
  <c r="AM111" i="10962"/>
  <c r="AV111" i="10962" s="1"/>
  <c r="AS111" i="10962"/>
  <c r="AU111" i="10962"/>
  <c r="BG111" i="10962"/>
  <c r="T112" i="10962"/>
  <c r="V112" i="10962"/>
  <c r="W112" i="10962" s="1"/>
  <c r="AM112" i="10962"/>
  <c r="AV112" i="10962" s="1"/>
  <c r="AS112" i="10962"/>
  <c r="AU112" i="10962"/>
  <c r="AW112" i="10962" s="1"/>
  <c r="BG112" i="10962"/>
  <c r="T113" i="10962"/>
  <c r="V113" i="10962"/>
  <c r="W113" i="10962" s="1"/>
  <c r="AM113" i="10962"/>
  <c r="AS113" i="10962"/>
  <c r="AU113" i="10962"/>
  <c r="BG113" i="10962"/>
  <c r="T114" i="10962"/>
  <c r="V114" i="10962"/>
  <c r="AM114" i="10962"/>
  <c r="AS114" i="10962"/>
  <c r="AU114" i="10962"/>
  <c r="BG114" i="10962"/>
  <c r="T115" i="10962"/>
  <c r="U115" i="10962" s="1"/>
  <c r="V115" i="10962"/>
  <c r="W115" i="10962" s="1"/>
  <c r="AB115" i="10962"/>
  <c r="AM115" i="10962"/>
  <c r="AV115" i="10962" s="1"/>
  <c r="AS115" i="10962"/>
  <c r="AU115" i="10962"/>
  <c r="BG115" i="10962"/>
  <c r="T116" i="10962"/>
  <c r="U116" i="10962" s="1"/>
  <c r="V116" i="10962"/>
  <c r="AD116" i="10962" s="1"/>
  <c r="AM116" i="10962"/>
  <c r="AS116" i="10962"/>
  <c r="AU116" i="10962"/>
  <c r="BG116" i="10962"/>
  <c r="T117" i="10962"/>
  <c r="U117" i="10962" s="1"/>
  <c r="V117" i="10962"/>
  <c r="W117" i="10962" s="1"/>
  <c r="AM117" i="10962"/>
  <c r="AV117" i="10962" s="1"/>
  <c r="AS117" i="10962"/>
  <c r="AU117" i="10962"/>
  <c r="BG117" i="10962"/>
  <c r="T118" i="10962"/>
  <c r="U118" i="10962" s="1"/>
  <c r="V118" i="10962"/>
  <c r="AD118" i="10962" s="1"/>
  <c r="AM118" i="10962"/>
  <c r="AS118" i="10962"/>
  <c r="AU118" i="10962"/>
  <c r="BG118" i="10962"/>
  <c r="T119" i="10962"/>
  <c r="U119" i="10962" s="1"/>
  <c r="V119" i="10962"/>
  <c r="W119" i="10962" s="1"/>
  <c r="AM119" i="10962"/>
  <c r="AS119" i="10962"/>
  <c r="AU119" i="10962"/>
  <c r="BG119" i="10962"/>
  <c r="T120" i="10962"/>
  <c r="U120" i="10962" s="1"/>
  <c r="V120" i="10962"/>
  <c r="W120" i="10962" s="1"/>
  <c r="AM120" i="10962"/>
  <c r="AS120" i="10962"/>
  <c r="AU120" i="10962"/>
  <c r="BG120" i="10962"/>
  <c r="T121" i="10962"/>
  <c r="U121" i="10962" s="1"/>
  <c r="V121" i="10962"/>
  <c r="W121" i="10962" s="1"/>
  <c r="AM121" i="10962"/>
  <c r="AS121" i="10962"/>
  <c r="AU121" i="10962"/>
  <c r="BG121" i="10962"/>
  <c r="T122" i="10962"/>
  <c r="U122" i="10962" s="1"/>
  <c r="V122" i="10962"/>
  <c r="AM122" i="10962"/>
  <c r="AS122" i="10962"/>
  <c r="AU122" i="10962"/>
  <c r="BG122" i="10962"/>
  <c r="T123" i="10962"/>
  <c r="U123" i="10962" s="1"/>
  <c r="V123" i="10962"/>
  <c r="X123" i="10962" s="1"/>
  <c r="AH123" i="10962"/>
  <c r="AM123" i="10962"/>
  <c r="AS123" i="10962"/>
  <c r="AU123" i="10962"/>
  <c r="BG123" i="10962"/>
  <c r="T124" i="10962"/>
  <c r="U124" i="10962" s="1"/>
  <c r="V124" i="10962"/>
  <c r="AD124" i="10962" s="1"/>
  <c r="AM124" i="10962"/>
  <c r="AS124" i="10962"/>
  <c r="AU124" i="10962"/>
  <c r="BG124" i="10962"/>
  <c r="T125" i="10962"/>
  <c r="U125" i="10962" s="1"/>
  <c r="V125" i="10962"/>
  <c r="AM125" i="10962"/>
  <c r="AS125" i="10962"/>
  <c r="AU125" i="10962"/>
  <c r="BG125" i="10962"/>
  <c r="T126" i="10962"/>
  <c r="V126" i="10962"/>
  <c r="AM126" i="10962"/>
  <c r="AV126" i="10962" s="1"/>
  <c r="AS126" i="10962"/>
  <c r="AU126" i="10962"/>
  <c r="BG126" i="10962"/>
  <c r="T127" i="10962"/>
  <c r="V127" i="10962"/>
  <c r="X127" i="10962" s="1"/>
  <c r="AM127" i="10962"/>
  <c r="AV127" i="10962" s="1"/>
  <c r="AS127" i="10962"/>
  <c r="AU127" i="10962"/>
  <c r="BG127" i="10962"/>
  <c r="T128" i="10962"/>
  <c r="U128" i="10962" s="1"/>
  <c r="V128" i="10962"/>
  <c r="X128" i="10962" s="1"/>
  <c r="AM128" i="10962"/>
  <c r="AV128" i="10962" s="1"/>
  <c r="AS128" i="10962"/>
  <c r="AU128" i="10962"/>
  <c r="BG128" i="10962"/>
  <c r="T129" i="10962"/>
  <c r="U129" i="10962" s="1"/>
  <c r="V129" i="10962"/>
  <c r="Z129" i="10962" s="1"/>
  <c r="AD129" i="10962"/>
  <c r="AM129" i="10962"/>
  <c r="AS129" i="10962"/>
  <c r="AU129" i="10962"/>
  <c r="BG129" i="10962"/>
  <c r="T130" i="10962"/>
  <c r="U130" i="10962" s="1"/>
  <c r="V130" i="10962"/>
  <c r="Z130" i="10962" s="1"/>
  <c r="AM130" i="10962"/>
  <c r="AS130" i="10962"/>
  <c r="AU130" i="10962"/>
  <c r="BG130" i="10962"/>
  <c r="T131" i="10962"/>
  <c r="U131" i="10962" s="1"/>
  <c r="V131" i="10962"/>
  <c r="AM131" i="10962"/>
  <c r="AS131" i="10962"/>
  <c r="AU131" i="10962"/>
  <c r="BG131" i="10962"/>
  <c r="T132" i="10962"/>
  <c r="U132" i="10962" s="1"/>
  <c r="V132" i="10962"/>
  <c r="X132" i="10962" s="1"/>
  <c r="AD132" i="10962"/>
  <c r="AM132" i="10962"/>
  <c r="AV132" i="10962" s="1"/>
  <c r="AS132" i="10962"/>
  <c r="AU132" i="10962"/>
  <c r="BG132" i="10962"/>
  <c r="T133" i="10962"/>
  <c r="U133" i="10962" s="1"/>
  <c r="V133" i="10962"/>
  <c r="X133" i="10962" s="1"/>
  <c r="AM133" i="10962"/>
  <c r="AV133" i="10962" s="1"/>
  <c r="AS133" i="10962"/>
  <c r="AU133" i="10962"/>
  <c r="BG133" i="10962"/>
  <c r="T134" i="10962"/>
  <c r="U134" i="10962" s="1"/>
  <c r="V134" i="10962"/>
  <c r="AB134" i="10962" s="1"/>
  <c r="X134" i="10962"/>
  <c r="AM134" i="10962"/>
  <c r="AS134" i="10962"/>
  <c r="AU134" i="10962"/>
  <c r="BG134" i="10962"/>
  <c r="T135" i="10962"/>
  <c r="U135" i="10962" s="1"/>
  <c r="V135" i="10962"/>
  <c r="X135" i="10962" s="1"/>
  <c r="AM135" i="10962"/>
  <c r="AS135" i="10962"/>
  <c r="AU135" i="10962"/>
  <c r="BG135" i="10962"/>
  <c r="T136" i="10962"/>
  <c r="U136" i="10962" s="1"/>
  <c r="V136" i="10962"/>
  <c r="AB136" i="10962" s="1"/>
  <c r="AM136" i="10962"/>
  <c r="AV136" i="10962" s="1"/>
  <c r="AS136" i="10962"/>
  <c r="AU136" i="10962"/>
  <c r="BG136" i="10962"/>
  <c r="T137" i="10962"/>
  <c r="U137" i="10962" s="1"/>
  <c r="V137" i="10962"/>
  <c r="X137" i="10962" s="1"/>
  <c r="AM137" i="10962"/>
  <c r="AS137" i="10962"/>
  <c r="AU137" i="10962"/>
  <c r="BG137" i="10962"/>
  <c r="T138" i="10962"/>
  <c r="V138" i="10962"/>
  <c r="Z138" i="10962" s="1"/>
  <c r="AD138" i="10962"/>
  <c r="AM138" i="10962"/>
  <c r="AV138" i="10962" s="1"/>
  <c r="AS138" i="10962"/>
  <c r="AU138" i="10962"/>
  <c r="BG138" i="10962"/>
  <c r="T139" i="10962"/>
  <c r="V139" i="10962"/>
  <c r="X139" i="10962" s="1"/>
  <c r="AM139" i="10962"/>
  <c r="AS139" i="10962"/>
  <c r="AU139" i="10962"/>
  <c r="BG139" i="10962"/>
  <c r="T140" i="10962"/>
  <c r="U140" i="10962" s="1"/>
  <c r="V140" i="10962"/>
  <c r="X140" i="10962" s="1"/>
  <c r="AM140" i="10962"/>
  <c r="AS140" i="10962"/>
  <c r="AU140" i="10962"/>
  <c r="BG140" i="10962"/>
  <c r="T141" i="10962"/>
  <c r="U141" i="10962" s="1"/>
  <c r="V141" i="10962"/>
  <c r="X141" i="10962" s="1"/>
  <c r="AM141" i="10962"/>
  <c r="AS141" i="10962"/>
  <c r="AU141" i="10962"/>
  <c r="BG141" i="10962"/>
  <c r="T142" i="10962"/>
  <c r="U142" i="10962" s="1"/>
  <c r="V142" i="10962"/>
  <c r="X142" i="10962" s="1"/>
  <c r="AM142" i="10962"/>
  <c r="AV142" i="10962" s="1"/>
  <c r="AS142" i="10962"/>
  <c r="AU142" i="10962"/>
  <c r="BG142" i="10962"/>
  <c r="T143" i="10962"/>
  <c r="U143" i="10962" s="1"/>
  <c r="V143" i="10962"/>
  <c r="X143" i="10962" s="1"/>
  <c r="AM143" i="10962"/>
  <c r="AV143" i="10962" s="1"/>
  <c r="AS143" i="10962"/>
  <c r="AU143" i="10962"/>
  <c r="BG143" i="10962"/>
  <c r="T144" i="10962"/>
  <c r="U144" i="10962" s="1"/>
  <c r="V144" i="10962"/>
  <c r="AM144" i="10962"/>
  <c r="AS144" i="10962"/>
  <c r="AU144" i="10962"/>
  <c r="BG144" i="10962"/>
  <c r="T145" i="10962"/>
  <c r="V145" i="10962"/>
  <c r="X145" i="10962" s="1"/>
  <c r="AM145" i="10962"/>
  <c r="AS145" i="10962"/>
  <c r="AU145" i="10962"/>
  <c r="BG145" i="10962"/>
  <c r="T146" i="10962"/>
  <c r="U146" i="10962" s="1"/>
  <c r="V146" i="10962"/>
  <c r="X146" i="10962" s="1"/>
  <c r="AM146" i="10962"/>
  <c r="AV146" i="10962" s="1"/>
  <c r="AS146" i="10962"/>
  <c r="AU146" i="10962"/>
  <c r="BG146" i="10962"/>
  <c r="T147" i="10962"/>
  <c r="U147" i="10962" s="1"/>
  <c r="V147" i="10962"/>
  <c r="X147" i="10962" s="1"/>
  <c r="AM147" i="10962"/>
  <c r="AS147" i="10962"/>
  <c r="AU147" i="10962"/>
  <c r="BG147" i="10962"/>
  <c r="T148" i="10962"/>
  <c r="U148" i="10962" s="1"/>
  <c r="V148" i="10962"/>
  <c r="AB148" i="10962" s="1"/>
  <c r="AM148" i="10962"/>
  <c r="AV148" i="10962" s="1"/>
  <c r="AS148" i="10962"/>
  <c r="AU148" i="10962"/>
  <c r="BG148" i="10962"/>
  <c r="T149" i="10962"/>
  <c r="U149" i="10962" s="1"/>
  <c r="V149" i="10962"/>
  <c r="AM149" i="10962"/>
  <c r="AV149" i="10962" s="1"/>
  <c r="AS149" i="10962"/>
  <c r="AU149" i="10962"/>
  <c r="BG149" i="10962"/>
  <c r="T150" i="10962"/>
  <c r="V150" i="10962"/>
  <c r="AB150" i="10962" s="1"/>
  <c r="AM150" i="10962"/>
  <c r="AS150" i="10962"/>
  <c r="AU150" i="10962"/>
  <c r="BG150" i="10962"/>
  <c r="T151" i="10962"/>
  <c r="V151" i="10962"/>
  <c r="X151" i="10962" s="1"/>
  <c r="AM151" i="10962"/>
  <c r="AV151" i="10962" s="1"/>
  <c r="AS151" i="10962"/>
  <c r="AU151" i="10962"/>
  <c r="BG151" i="10962"/>
  <c r="T152" i="10962"/>
  <c r="U152" i="10962" s="1"/>
  <c r="V152" i="10962"/>
  <c r="X152" i="10962" s="1"/>
  <c r="AM152" i="10962"/>
  <c r="AS152" i="10962"/>
  <c r="AU152" i="10962"/>
  <c r="BG152" i="10962"/>
  <c r="T153" i="10962"/>
  <c r="U153" i="10962" s="1"/>
  <c r="V153" i="10962"/>
  <c r="X153" i="10962" s="1"/>
  <c r="AM153" i="10962"/>
  <c r="AS153" i="10962"/>
  <c r="AT153" i="10962" s="1"/>
  <c r="AU153" i="10962"/>
  <c r="AV153" i="10962"/>
  <c r="AW153" i="10962"/>
  <c r="AX153" i="10962"/>
  <c r="AY153" i="10962"/>
  <c r="AZ153" i="10962"/>
  <c r="BF153" i="10962" s="1"/>
  <c r="BA153" i="10962"/>
  <c r="BG153" i="10962"/>
  <c r="T154" i="10962"/>
  <c r="Q154" i="10962" s="1"/>
  <c r="V154" i="10962"/>
  <c r="AF154" i="10962" s="1"/>
  <c r="AM154" i="10962"/>
  <c r="AS154" i="10962"/>
  <c r="AT154" i="10962" s="1"/>
  <c r="AU154" i="10962"/>
  <c r="AV154" i="10962"/>
  <c r="AW154" i="10962"/>
  <c r="AX154" i="10962"/>
  <c r="AY154" i="10962"/>
  <c r="AZ154" i="10962"/>
  <c r="BF154" i="10962" s="1"/>
  <c r="BA154" i="10962"/>
  <c r="BG154" i="10962"/>
  <c r="T155" i="10962"/>
  <c r="V155" i="10962"/>
  <c r="X155" i="10962" s="1"/>
  <c r="AM155" i="10962"/>
  <c r="AS155" i="10962"/>
  <c r="AU155" i="10962"/>
  <c r="AW155" i="10962" s="1"/>
  <c r="AV155" i="10962"/>
  <c r="AX155" i="10962"/>
  <c r="AY155" i="10962"/>
  <c r="BA155" i="10962"/>
  <c r="BE155" i="10962" s="1"/>
  <c r="BG155" i="10962"/>
  <c r="T156" i="10962"/>
  <c r="U156" i="10962" s="1"/>
  <c r="Q156" i="10962"/>
  <c r="V156" i="10962"/>
  <c r="X156" i="10962" s="1"/>
  <c r="AM156" i="10962"/>
  <c r="AS156" i="10962"/>
  <c r="AT156" i="10962" s="1"/>
  <c r="AU156" i="10962"/>
  <c r="AV156" i="10962"/>
  <c r="AW156" i="10962"/>
  <c r="AX156" i="10962"/>
  <c r="AY156" i="10962"/>
  <c r="AZ156" i="10962"/>
  <c r="BF156" i="10962" s="1"/>
  <c r="BA156" i="10962"/>
  <c r="BG156" i="10962"/>
  <c r="T157" i="10962"/>
  <c r="V157" i="10962"/>
  <c r="Z157" i="10962" s="1"/>
  <c r="AM157" i="10962"/>
  <c r="AS157" i="10962"/>
  <c r="AT157" i="10962" s="1"/>
  <c r="AU157" i="10962"/>
  <c r="AV157" i="10962"/>
  <c r="AW157" i="10962"/>
  <c r="AX157" i="10962"/>
  <c r="AY157" i="10962"/>
  <c r="AZ157" i="10962"/>
  <c r="BF157" i="10962" s="1"/>
  <c r="BA157" i="10962"/>
  <c r="BG157" i="10962"/>
  <c r="T158" i="10962"/>
  <c r="V158" i="10962"/>
  <c r="Z158" i="10962" s="1"/>
  <c r="AD158" i="10962"/>
  <c r="AF158" i="10962"/>
  <c r="AM158" i="10962"/>
  <c r="AS158" i="10962"/>
  <c r="AT158" i="10962" s="1"/>
  <c r="AU158" i="10962"/>
  <c r="AV158" i="10962"/>
  <c r="AW158" i="10962"/>
  <c r="AX158" i="10962"/>
  <c r="AY158" i="10962"/>
  <c r="AZ158" i="10962"/>
  <c r="BF158" i="10962" s="1"/>
  <c r="BA158" i="10962"/>
  <c r="BG158" i="10962"/>
  <c r="T159" i="10962"/>
  <c r="V159" i="10962"/>
  <c r="AM159" i="10962"/>
  <c r="AS159" i="10962"/>
  <c r="AT159" i="10962" s="1"/>
  <c r="AU159" i="10962"/>
  <c r="AV159" i="10962"/>
  <c r="AW159" i="10962"/>
  <c r="AX159" i="10962"/>
  <c r="AY159" i="10962"/>
  <c r="AZ159" i="10962"/>
  <c r="BF159" i="10962" s="1"/>
  <c r="BA159" i="10962"/>
  <c r="BG159" i="10962"/>
  <c r="T160" i="10962"/>
  <c r="V160" i="10962"/>
  <c r="AD160" i="10962" s="1"/>
  <c r="AM160" i="10962"/>
  <c r="AS160" i="10962"/>
  <c r="AT160" i="10962" s="1"/>
  <c r="AU160" i="10962"/>
  <c r="AV160" i="10962"/>
  <c r="AW160" i="10962"/>
  <c r="AX160" i="10962"/>
  <c r="AY160" i="10962"/>
  <c r="AZ160" i="10962"/>
  <c r="BF160" i="10962" s="1"/>
  <c r="BA160" i="10962"/>
  <c r="BG160" i="10962"/>
  <c r="T161" i="10962"/>
  <c r="Q161" i="10962" s="1"/>
  <c r="V161" i="10962"/>
  <c r="AM161" i="10962"/>
  <c r="AS161" i="10962"/>
  <c r="AT161" i="10962" s="1"/>
  <c r="AU161" i="10962"/>
  <c r="AV161" i="10962"/>
  <c r="AW161" i="10962"/>
  <c r="AX161" i="10962"/>
  <c r="AY161" i="10962"/>
  <c r="AZ161" i="10962"/>
  <c r="BF161" i="10962" s="1"/>
  <c r="BA161" i="10962"/>
  <c r="BG161" i="10962"/>
  <c r="T162" i="10962"/>
  <c r="Q162" i="10962" s="1"/>
  <c r="U162" i="10962"/>
  <c r="V162" i="10962"/>
  <c r="X162" i="10962" s="1"/>
  <c r="AM162" i="10962"/>
  <c r="AS162" i="10962"/>
  <c r="AT162" i="10962" s="1"/>
  <c r="AU162" i="10962"/>
  <c r="AV162" i="10962"/>
  <c r="AW162" i="10962"/>
  <c r="AX162" i="10962"/>
  <c r="AY162" i="10962"/>
  <c r="AZ162" i="10962"/>
  <c r="BF162" i="10962" s="1"/>
  <c r="BA162" i="10962"/>
  <c r="BG162" i="10962"/>
  <c r="T163" i="10962"/>
  <c r="U163" i="10962" s="1"/>
  <c r="V163" i="10962"/>
  <c r="X163" i="10962" s="1"/>
  <c r="AD163" i="10962"/>
  <c r="AM163" i="10962"/>
  <c r="AS163" i="10962"/>
  <c r="AT163" i="10962" s="1"/>
  <c r="AU163" i="10962"/>
  <c r="AV163" i="10962"/>
  <c r="AW163" i="10962"/>
  <c r="AX163" i="10962"/>
  <c r="AY163" i="10962"/>
  <c r="AZ163" i="10962"/>
  <c r="BF163" i="10962" s="1"/>
  <c r="BA163" i="10962"/>
  <c r="BG163" i="10962"/>
  <c r="T164" i="10962"/>
  <c r="Q164" i="10962" s="1"/>
  <c r="V164" i="10962"/>
  <c r="X164" i="10962" s="1"/>
  <c r="AM164" i="10962"/>
  <c r="AS164" i="10962"/>
  <c r="AT164" i="10962" s="1"/>
  <c r="AU164" i="10962"/>
  <c r="AV164" i="10962"/>
  <c r="AW164" i="10962"/>
  <c r="AX164" i="10962"/>
  <c r="AY164" i="10962"/>
  <c r="AZ164" i="10962"/>
  <c r="BF164" i="10962" s="1"/>
  <c r="BA164" i="10962"/>
  <c r="BG164" i="10962"/>
  <c r="T165" i="10962"/>
  <c r="Q165" i="10962" s="1"/>
  <c r="V165" i="10962"/>
  <c r="X165" i="10962" s="1"/>
  <c r="Z165" i="10962"/>
  <c r="AM165" i="10962"/>
  <c r="AS165" i="10962"/>
  <c r="AT165" i="10962" s="1"/>
  <c r="AU165" i="10962"/>
  <c r="AV165" i="10962"/>
  <c r="AW165" i="10962"/>
  <c r="AX165" i="10962"/>
  <c r="AY165" i="10962"/>
  <c r="AZ165" i="10962"/>
  <c r="BF165" i="10962" s="1"/>
  <c r="BA165" i="10962"/>
  <c r="BG165" i="10962"/>
  <c r="T166" i="10962"/>
  <c r="U166" i="10962" s="1"/>
  <c r="V166" i="10962"/>
  <c r="AB166" i="10962" s="1"/>
  <c r="AM166" i="10962"/>
  <c r="AS166" i="10962"/>
  <c r="AT166" i="10962" s="1"/>
  <c r="AU166" i="10962"/>
  <c r="AV166" i="10962"/>
  <c r="AW166" i="10962"/>
  <c r="AX166" i="10962"/>
  <c r="AY166" i="10962"/>
  <c r="AZ166" i="10962"/>
  <c r="BF166" i="10962" s="1"/>
  <c r="BA166" i="10962"/>
  <c r="BG166" i="10962"/>
  <c r="T167" i="10962"/>
  <c r="Q167" i="10962" s="1"/>
  <c r="V167" i="10962"/>
  <c r="Y167" i="10962" s="1"/>
  <c r="Z167" i="10962"/>
  <c r="AD167" i="10962"/>
  <c r="AE167" i="10962"/>
  <c r="AM167" i="10962"/>
  <c r="AS167" i="10962"/>
  <c r="AT167" i="10962" s="1"/>
  <c r="AU167" i="10962"/>
  <c r="AV167" i="10962"/>
  <c r="AW167" i="10962"/>
  <c r="AX167" i="10962"/>
  <c r="AY167" i="10962"/>
  <c r="AZ167" i="10962"/>
  <c r="BF167" i="10962" s="1"/>
  <c r="BA167" i="10962"/>
  <c r="BG167" i="10962"/>
  <c r="T168" i="10962"/>
  <c r="V168" i="10962"/>
  <c r="Z168" i="10962" s="1"/>
  <c r="AM168" i="10962"/>
  <c r="AS168" i="10962"/>
  <c r="AT168" i="10962" s="1"/>
  <c r="AU168" i="10962"/>
  <c r="AV168" i="10962"/>
  <c r="AW168" i="10962"/>
  <c r="AX168" i="10962"/>
  <c r="AY168" i="10962"/>
  <c r="AZ168" i="10962"/>
  <c r="BF168" i="10962" s="1"/>
  <c r="BA168" i="10962"/>
  <c r="BG168" i="10962"/>
  <c r="T169" i="10962"/>
  <c r="Q169" i="10962" s="1"/>
  <c r="V169" i="10962"/>
  <c r="W169" i="10962" s="1"/>
  <c r="AA169" i="10962"/>
  <c r="AM169" i="10962"/>
  <c r="AS169" i="10962"/>
  <c r="AT169" i="10962" s="1"/>
  <c r="AU169" i="10962"/>
  <c r="AV169" i="10962"/>
  <c r="AW169" i="10962"/>
  <c r="AX169" i="10962"/>
  <c r="AY169" i="10962"/>
  <c r="AZ169" i="10962"/>
  <c r="BF169" i="10962" s="1"/>
  <c r="BA169" i="10962"/>
  <c r="BG169" i="10962"/>
  <c r="T170" i="10962"/>
  <c r="Q170" i="10962" s="1"/>
  <c r="V170" i="10962"/>
  <c r="W170" i="10962" s="1"/>
  <c r="Y170" i="10962"/>
  <c r="AM170" i="10962"/>
  <c r="AS170" i="10962"/>
  <c r="AT170" i="10962" s="1"/>
  <c r="AU170" i="10962"/>
  <c r="AV170" i="10962"/>
  <c r="AW170" i="10962"/>
  <c r="AX170" i="10962"/>
  <c r="AY170" i="10962"/>
  <c r="AZ170" i="10962"/>
  <c r="BF170" i="10962" s="1"/>
  <c r="BA170" i="10962"/>
  <c r="BG170" i="10962"/>
  <c r="BD84" i="10962"/>
  <c r="BD78" i="10962"/>
  <c r="BB78" i="10962"/>
  <c r="BD76" i="10962"/>
  <c r="BB76" i="10962"/>
  <c r="W72" i="10962"/>
  <c r="Y72" i="10962"/>
  <c r="AC72" i="10962"/>
  <c r="AE72" i="10962"/>
  <c r="AG72" i="10962"/>
  <c r="Y99" i="10962"/>
  <c r="Y95" i="10962"/>
  <c r="X98" i="10962"/>
  <c r="X96" i="10962"/>
  <c r="X90" i="10962"/>
  <c r="X88" i="10962"/>
  <c r="AH85" i="10962"/>
  <c r="Z85" i="10962"/>
  <c r="AE84" i="10962"/>
  <c r="AC84" i="10962"/>
  <c r="AE82" i="10962"/>
  <c r="AA80" i="10962"/>
  <c r="AG78" i="10962"/>
  <c r="Y78" i="10962"/>
  <c r="AA76" i="10962"/>
  <c r="AE74" i="10962"/>
  <c r="AC74" i="10962"/>
  <c r="AF70" i="10962"/>
  <c r="AB70" i="10962"/>
  <c r="BD95" i="10962"/>
  <c r="BB93" i="10962"/>
  <c r="BD92" i="10962"/>
  <c r="BB92" i="10962"/>
  <c r="BD90" i="10962"/>
  <c r="BD88" i="10962"/>
  <c r="BB88" i="10962"/>
  <c r="BD86" i="10962"/>
  <c r="BB86" i="10962"/>
  <c r="BD85" i="10962"/>
  <c r="BB85" i="10962"/>
  <c r="BD83" i="10962"/>
  <c r="BB83" i="10962"/>
  <c r="BD81" i="10962"/>
  <c r="BD77" i="10962"/>
  <c r="BD75" i="10962"/>
  <c r="BB75" i="10962"/>
  <c r="BD73" i="10962"/>
  <c r="Y70" i="10962"/>
  <c r="AA70" i="10962"/>
  <c r="AG70" i="10962"/>
  <c r="BD69" i="10962"/>
  <c r="BD67" i="10962"/>
  <c r="BB67" i="10962"/>
  <c r="BD65" i="10962"/>
  <c r="BB65" i="10962"/>
  <c r="BD63" i="10962"/>
  <c r="BB63" i="10962"/>
  <c r="BD61" i="10962"/>
  <c r="BB61" i="10962"/>
  <c r="BD59" i="10962"/>
  <c r="BB59" i="10962"/>
  <c r="BD57" i="10962"/>
  <c r="BD55" i="10962"/>
  <c r="BB55" i="10962"/>
  <c r="BD53" i="10962"/>
  <c r="BB53" i="10962"/>
  <c r="BD48" i="10962"/>
  <c r="BB48" i="10962"/>
  <c r="BD43" i="10962"/>
  <c r="BB43" i="10962"/>
  <c r="BD39" i="10962"/>
  <c r="BB39" i="10962"/>
  <c r="BD37" i="10962"/>
  <c r="BB37" i="10962"/>
  <c r="BD72" i="10962"/>
  <c r="BB72" i="10962"/>
  <c r="BD68" i="10962"/>
  <c r="BB68" i="10962"/>
  <c r="BD64" i="10962"/>
  <c r="BB64" i="10962"/>
  <c r="BD60" i="10962"/>
  <c r="BB60" i="10962"/>
  <c r="BD56" i="10962"/>
  <c r="BB56" i="10962"/>
  <c r="BD52" i="10962"/>
  <c r="BB52" i="10962"/>
  <c r="BD49" i="10962"/>
  <c r="BB49" i="10962"/>
  <c r="BD47" i="10962"/>
  <c r="BB47" i="10962"/>
  <c r="BD45" i="10962"/>
  <c r="BB45" i="10962"/>
  <c r="BD40" i="10962"/>
  <c r="BB40" i="10962"/>
  <c r="BD38" i="10962"/>
  <c r="BB38" i="10962"/>
  <c r="BD36" i="10962"/>
  <c r="BB36" i="10962"/>
  <c r="AW69" i="10962"/>
  <c r="AG68" i="10962"/>
  <c r="AE68" i="10962"/>
  <c r="AC68" i="10962"/>
  <c r="AA68" i="10962"/>
  <c r="Y68" i="10962"/>
  <c r="AG66" i="10962"/>
  <c r="AE66" i="10962"/>
  <c r="AA66" i="10962"/>
  <c r="Y66" i="10962"/>
  <c r="AW65" i="10962"/>
  <c r="AE64" i="10962"/>
  <c r="AW63" i="10962"/>
  <c r="AG62" i="10962"/>
  <c r="Y62" i="10962"/>
  <c r="AW61" i="10962"/>
  <c r="AG60" i="10962"/>
  <c r="AE60" i="10962"/>
  <c r="AC60" i="10962"/>
  <c r="AA60" i="10962"/>
  <c r="Y60" i="10962"/>
  <c r="AE58" i="10962"/>
  <c r="AC58" i="10962"/>
  <c r="AW57" i="10962"/>
  <c r="AC56" i="10962"/>
  <c r="AE54" i="10962"/>
  <c r="AC54" i="10962"/>
  <c r="AW53" i="10962"/>
  <c r="AG52" i="10962"/>
  <c r="AE52" i="10962"/>
  <c r="AC52" i="10962"/>
  <c r="AA52" i="10962"/>
  <c r="Y52" i="10962"/>
  <c r="AE49" i="10962"/>
  <c r="AW48" i="10962"/>
  <c r="AA45" i="10962"/>
  <c r="AG44" i="10962"/>
  <c r="AE44" i="10962"/>
  <c r="AC44" i="10962"/>
  <c r="AA44" i="10962"/>
  <c r="Y44" i="10962"/>
  <c r="AW43" i="10962"/>
  <c r="AG40" i="10962"/>
  <c r="AE40" i="10962"/>
  <c r="AC40" i="10962"/>
  <c r="AA40" i="10962"/>
  <c r="Y40" i="10962"/>
  <c r="AW39" i="10962"/>
  <c r="AG38" i="10962"/>
  <c r="AE38" i="10962"/>
  <c r="AC38" i="10962"/>
  <c r="AA38" i="10962"/>
  <c r="Y38" i="10962"/>
  <c r="AW37" i="10962"/>
  <c r="AE36" i="10962"/>
  <c r="BD31" i="10962"/>
  <c r="BB31" i="10962"/>
  <c r="BD30" i="10962"/>
  <c r="BB30" i="10962"/>
  <c r="BD28" i="10962"/>
  <c r="BD24" i="10962"/>
  <c r="BB24" i="10962"/>
  <c r="BD35" i="10962"/>
  <c r="BB34" i="10962"/>
  <c r="BD33" i="10962"/>
  <c r="BB33" i="10962"/>
  <c r="BD32" i="10962"/>
  <c r="BB32" i="10962"/>
  <c r="BD29" i="10962"/>
  <c r="BD27" i="10962"/>
  <c r="BB27" i="10962"/>
  <c r="BD26" i="10962"/>
  <c r="BB25" i="10962"/>
  <c r="BD23" i="10962"/>
  <c r="BB23" i="10962"/>
  <c r="AC34" i="10962"/>
  <c r="AG33" i="10962"/>
  <c r="AE33" i="10962"/>
  <c r="AC33" i="10962"/>
  <c r="AA33" i="10962"/>
  <c r="Y33" i="10962"/>
  <c r="AG32" i="10962"/>
  <c r="AE32" i="10962"/>
  <c r="AC32" i="10962"/>
  <c r="AA32" i="10962"/>
  <c r="Y32" i="10962"/>
  <c r="AG29" i="10962"/>
  <c r="AE29" i="10962"/>
  <c r="Y29" i="10962"/>
  <c r="AW28" i="10962"/>
  <c r="AG27" i="10962"/>
  <c r="AE27" i="10962"/>
  <c r="AC27" i="10962"/>
  <c r="AA27" i="10962"/>
  <c r="Y27" i="10962"/>
  <c r="AE26" i="10962"/>
  <c r="AC26" i="10962"/>
  <c r="AG25" i="10962"/>
  <c r="AE25" i="10962"/>
  <c r="AC25" i="10962"/>
  <c r="AA25" i="10962"/>
  <c r="Y25" i="10962"/>
  <c r="AW24" i="10962"/>
  <c r="AG23" i="10962"/>
  <c r="AE23" i="10962"/>
  <c r="AC23" i="10962"/>
  <c r="AA23" i="10962"/>
  <c r="Y23" i="10962"/>
  <c r="Y36" i="10962" l="1"/>
  <c r="AG36" i="10962"/>
  <c r="AG49" i="10962"/>
  <c r="Y64" i="10962"/>
  <c r="AA78" i="10962"/>
  <c r="Y97" i="10962"/>
  <c r="AH164" i="10962"/>
  <c r="AW95" i="10962"/>
  <c r="BD50" i="10962"/>
  <c r="AE70" i="10962"/>
  <c r="W70" i="10962"/>
  <c r="BD79" i="10962"/>
  <c r="BB89" i="10962"/>
  <c r="BD91" i="10962"/>
  <c r="BD93" i="10962"/>
  <c r="BB99" i="10962"/>
  <c r="Y74" i="10962"/>
  <c r="AG74" i="10962"/>
  <c r="AE76" i="10962"/>
  <c r="AC78" i="10962"/>
  <c r="Y82" i="10962"/>
  <c r="Y84" i="10962"/>
  <c r="AG84" i="10962"/>
  <c r="AD85" i="10962"/>
  <c r="X100" i="10962"/>
  <c r="BD80" i="10962"/>
  <c r="AF170" i="10962"/>
  <c r="AH167" i="10962"/>
  <c r="W167" i="10962"/>
  <c r="AB164" i="10962"/>
  <c r="Q163" i="10962"/>
  <c r="AH162" i="10962"/>
  <c r="X158" i="10962"/>
  <c r="AW150" i="10962"/>
  <c r="AH134" i="10962"/>
  <c r="AW121" i="10962"/>
  <c r="AW119" i="10962"/>
  <c r="Z117" i="10962"/>
  <c r="AH101" i="10962"/>
  <c r="AF101" i="10962"/>
  <c r="AB101" i="10962"/>
  <c r="AA100" i="10962"/>
  <c r="AW86" i="10962"/>
  <c r="AW78" i="10962"/>
  <c r="AW27" i="10962"/>
  <c r="AW23" i="10962"/>
  <c r="Y49" i="10962"/>
  <c r="AG64" i="10962"/>
  <c r="BB79" i="10962"/>
  <c r="BB91" i="10962"/>
  <c r="BB97" i="10962"/>
  <c r="AC76" i="10962"/>
  <c r="AG82" i="10962"/>
  <c r="AB85" i="10962"/>
  <c r="BB80" i="10962"/>
  <c r="AH117" i="10962"/>
  <c r="Y26" i="10962"/>
  <c r="AG26" i="10962"/>
  <c r="AA29" i="10962"/>
  <c r="BD25" i="10962"/>
  <c r="BD34" i="10962"/>
  <c r="AA36" i="10962"/>
  <c r="AW42" i="10962"/>
  <c r="AW46" i="10962"/>
  <c r="AA49" i="10962"/>
  <c r="AW50" i="10962"/>
  <c r="Y54" i="10962"/>
  <c r="AG54" i="10962"/>
  <c r="Y58" i="10962"/>
  <c r="AG58" i="10962"/>
  <c r="AA64" i="10962"/>
  <c r="BB51" i="10962"/>
  <c r="BB62" i="10962"/>
  <c r="BB66" i="10962"/>
  <c r="BB70" i="10962"/>
  <c r="BB42" i="10962"/>
  <c r="BB46" i="10962"/>
  <c r="AA26" i="10962"/>
  <c r="AC29" i="10962"/>
  <c r="BB26" i="10962"/>
  <c r="BB29" i="10962"/>
  <c r="BB35" i="10962"/>
  <c r="BB28" i="10962"/>
  <c r="AC36" i="10962"/>
  <c r="AE47" i="10962"/>
  <c r="AC49" i="10962"/>
  <c r="AE51" i="10962"/>
  <c r="AA54" i="10962"/>
  <c r="AA58" i="10962"/>
  <c r="AC64" i="10962"/>
  <c r="BD51" i="10962"/>
  <c r="BD62" i="10962"/>
  <c r="BD66" i="10962"/>
  <c r="BD70" i="10962"/>
  <c r="BD42" i="10962"/>
  <c r="BD46" i="10962"/>
  <c r="BB57" i="10962"/>
  <c r="BB69" i="10962"/>
  <c r="BB73" i="10962"/>
  <c r="BB77" i="10962"/>
  <c r="BB81" i="10962"/>
  <c r="BB87" i="10962"/>
  <c r="BB90" i="10962"/>
  <c r="BB95" i="10962"/>
  <c r="BB101" i="10962"/>
  <c r="AA74" i="10962"/>
  <c r="Y76" i="10962"/>
  <c r="AG76" i="10962"/>
  <c r="AE78" i="10962"/>
  <c r="AC82" i="10962"/>
  <c r="AA84" i="10962"/>
  <c r="X85" i="10962"/>
  <c r="AF85" i="10962"/>
  <c r="X92" i="10962"/>
  <c r="Y101" i="10962"/>
  <c r="AE170" i="10962"/>
  <c r="X166" i="10962"/>
  <c r="Z164" i="10962"/>
  <c r="AW148" i="10962"/>
  <c r="AW140" i="10962"/>
  <c r="AF138" i="10962"/>
  <c r="AD135" i="10962"/>
  <c r="AF134" i="10962"/>
  <c r="AW131" i="10962"/>
  <c r="Z119" i="10962"/>
  <c r="X117" i="10962"/>
  <c r="AW111" i="10962"/>
  <c r="AG100" i="10962"/>
  <c r="AE96" i="10962"/>
  <c r="AG92" i="10962"/>
  <c r="AC100" i="10962"/>
  <c r="AA92" i="10962"/>
  <c r="AG88" i="10962"/>
  <c r="AW82" i="10962"/>
  <c r="AB78" i="10962"/>
  <c r="Z76" i="10962"/>
  <c r="AW75" i="10962"/>
  <c r="X67" i="10962"/>
  <c r="AW66" i="10962"/>
  <c r="AD64" i="10962"/>
  <c r="X49" i="10962"/>
  <c r="AD36" i="10962"/>
  <c r="AV21" i="10962"/>
  <c r="BM24" i="10986"/>
  <c r="AT43" i="10985"/>
  <c r="AT151" i="10985"/>
  <c r="AT147" i="10985"/>
  <c r="AT137" i="10985"/>
  <c r="AT133" i="10985"/>
  <c r="AT141" i="10985"/>
  <c r="AT140" i="10985"/>
  <c r="AT130" i="10985"/>
  <c r="AT126" i="10985"/>
  <c r="AT122" i="10985"/>
  <c r="AT118" i="10985"/>
  <c r="AT131" i="10985"/>
  <c r="AT116" i="10985"/>
  <c r="AT112" i="10985"/>
  <c r="AT120" i="10985"/>
  <c r="AT110" i="10985"/>
  <c r="AT108" i="10985"/>
  <c r="AT104" i="10985"/>
  <c r="AT100" i="10985"/>
  <c r="AT96" i="10985"/>
  <c r="AT95" i="10985"/>
  <c r="AT94" i="10985"/>
  <c r="AT93" i="10985"/>
  <c r="AT92" i="10985"/>
  <c r="AT135" i="10985"/>
  <c r="AT124" i="10985"/>
  <c r="AT128" i="10985"/>
  <c r="AT114" i="10985"/>
  <c r="AT106" i="10985"/>
  <c r="AT102" i="10985"/>
  <c r="AT98" i="10985"/>
  <c r="AT91" i="10985"/>
  <c r="AT81" i="10985"/>
  <c r="AT90" i="10985"/>
  <c r="AT89" i="10985"/>
  <c r="AT85" i="10985"/>
  <c r="AT75" i="10985"/>
  <c r="AT88" i="10985"/>
  <c r="AT84" i="10985"/>
  <c r="AT79" i="10985"/>
  <c r="AT76" i="10985"/>
  <c r="AT72" i="10985"/>
  <c r="AT68" i="10985"/>
  <c r="AT64" i="10985"/>
  <c r="AT63" i="10985"/>
  <c r="AT60" i="10985"/>
  <c r="AT59" i="10985"/>
  <c r="AT54" i="10985"/>
  <c r="AT49" i="10985"/>
  <c r="AT71" i="10985"/>
  <c r="AT67" i="10985"/>
  <c r="CB23" i="10985"/>
  <c r="AT44" i="10985"/>
  <c r="AT33" i="10985"/>
  <c r="AT30" i="10985"/>
  <c r="BM28" i="10985"/>
  <c r="AT27" i="10985"/>
  <c r="AT26" i="10985"/>
  <c r="AT45" i="10985"/>
  <c r="AT37" i="10985"/>
  <c r="AT31" i="10985"/>
  <c r="AT23" i="10985"/>
  <c r="AT48" i="10985"/>
  <c r="AZ142" i="10985"/>
  <c r="BF142" i="10985" s="1"/>
  <c r="AZ138" i="10985"/>
  <c r="BF138" i="10985" s="1"/>
  <c r="AZ134" i="10985"/>
  <c r="BF134" i="10985" s="1"/>
  <c r="AZ135" i="10985"/>
  <c r="BF135" i="10985" s="1"/>
  <c r="AZ141" i="10985"/>
  <c r="BF141" i="10985" s="1"/>
  <c r="AZ131" i="10985"/>
  <c r="BF131" i="10985" s="1"/>
  <c r="AT32" i="10985"/>
  <c r="AT35" i="10985"/>
  <c r="AT41" i="10985"/>
  <c r="AT47" i="10985"/>
  <c r="AT53" i="10985"/>
  <c r="AT61" i="10985"/>
  <c r="AT73" i="10985"/>
  <c r="AT66" i="10985"/>
  <c r="AT70" i="10985"/>
  <c r="AT80" i="10985"/>
  <c r="AT103" i="10985"/>
  <c r="AT119" i="10985"/>
  <c r="AT127" i="10985"/>
  <c r="AT134" i="10985"/>
  <c r="AT139" i="10985"/>
  <c r="AT149" i="10985"/>
  <c r="AT142" i="10985"/>
  <c r="AT143" i="10985"/>
  <c r="AT152" i="10985"/>
  <c r="AZ145" i="10985"/>
  <c r="BF145" i="10985" s="1"/>
  <c r="AZ136" i="10985"/>
  <c r="BF136" i="10985" s="1"/>
  <c r="AZ132" i="10985"/>
  <c r="BF132" i="10985" s="1"/>
  <c r="AZ139" i="10985"/>
  <c r="BF139" i="10985" s="1"/>
  <c r="AZ133" i="10985"/>
  <c r="BF133" i="10985" s="1"/>
  <c r="AZ127" i="10985"/>
  <c r="BF127" i="10985" s="1"/>
  <c r="AZ126" i="10985"/>
  <c r="BF126" i="10985" s="1"/>
  <c r="AT24" i="10985"/>
  <c r="AT21" i="10985"/>
  <c r="AT22" i="10985"/>
  <c r="AT38" i="10985"/>
  <c r="AT55" i="10985"/>
  <c r="AT58" i="10985"/>
  <c r="AT65" i="10985"/>
  <c r="AT69" i="10985"/>
  <c r="AT107" i="10985"/>
  <c r="AT113" i="10985"/>
  <c r="AT125" i="10985"/>
  <c r="AT109" i="10985"/>
  <c r="AT115" i="10985"/>
  <c r="AT117" i="10985"/>
  <c r="AT111" i="10985"/>
  <c r="AT132" i="10985"/>
  <c r="AT144" i="10985"/>
  <c r="AT150" i="10985"/>
  <c r="AZ150" i="10985"/>
  <c r="BF150" i="10985" s="1"/>
  <c r="AZ146" i="10985"/>
  <c r="BF146" i="10985" s="1"/>
  <c r="AZ148" i="10985"/>
  <c r="BF148" i="10985" s="1"/>
  <c r="AZ144" i="10985"/>
  <c r="BF144" i="10985" s="1"/>
  <c r="AZ140" i="10985"/>
  <c r="BF140" i="10985" s="1"/>
  <c r="AZ129" i="10985"/>
  <c r="BF129" i="10985" s="1"/>
  <c r="AZ125" i="10985"/>
  <c r="BF125" i="10985" s="1"/>
  <c r="AZ130" i="10985"/>
  <c r="BF130" i="10985" s="1"/>
  <c r="AT25" i="10985"/>
  <c r="AT28" i="10985"/>
  <c r="AT40" i="10985"/>
  <c r="AT34" i="10985"/>
  <c r="AT42" i="10985"/>
  <c r="AT46" i="10985"/>
  <c r="AT50" i="10985"/>
  <c r="AT56" i="10985"/>
  <c r="AT62" i="10985"/>
  <c r="AT74" i="10985"/>
  <c r="AT57" i="10985"/>
  <c r="AT77" i="10985"/>
  <c r="AT97" i="10985"/>
  <c r="AT82" i="10985"/>
  <c r="AT129" i="10985"/>
  <c r="AT138" i="10985"/>
  <c r="AT145" i="10985"/>
  <c r="AT148" i="10985"/>
  <c r="AZ149" i="10985"/>
  <c r="BF149" i="10985" s="1"/>
  <c r="AZ152" i="10985"/>
  <c r="BF152" i="10985" s="1"/>
  <c r="AZ147" i="10985"/>
  <c r="BF147" i="10985" s="1"/>
  <c r="AZ151" i="10985"/>
  <c r="BF151" i="10985" s="1"/>
  <c r="AZ143" i="10985"/>
  <c r="BF143" i="10985" s="1"/>
  <c r="AZ137" i="10985"/>
  <c r="BF137" i="10985" s="1"/>
  <c r="AZ128" i="10985"/>
  <c r="BF128" i="10985" s="1"/>
  <c r="AZ21" i="10985"/>
  <c r="BF21" i="10985" s="1"/>
  <c r="AT39" i="10985"/>
  <c r="AT29" i="10985"/>
  <c r="AT36" i="10985"/>
  <c r="AT51" i="10985"/>
  <c r="AT52" i="10985"/>
  <c r="AT86" i="10985"/>
  <c r="AT87" i="10985"/>
  <c r="AT78" i="10985"/>
  <c r="AT83" i="10985"/>
  <c r="AT99" i="10985"/>
  <c r="AT105" i="10985"/>
  <c r="AT101" i="10985"/>
  <c r="AT121" i="10985"/>
  <c r="AT123" i="10985"/>
  <c r="AT136" i="10985"/>
  <c r="AT146" i="10985"/>
  <c r="AV26" i="10962"/>
  <c r="Y47" i="10962"/>
  <c r="AE56" i="10962"/>
  <c r="BB44" i="10962"/>
  <c r="BB54" i="10962"/>
  <c r="BB58" i="10962"/>
  <c r="BB41" i="10962"/>
  <c r="AW71" i="10962"/>
  <c r="BD87" i="10962"/>
  <c r="BD89" i="10962"/>
  <c r="BD97" i="10962"/>
  <c r="BD99" i="10962"/>
  <c r="BD101" i="10962"/>
  <c r="AE80" i="10962"/>
  <c r="BB74" i="10962"/>
  <c r="BB82" i="10962"/>
  <c r="AH153" i="10962"/>
  <c r="AW108" i="10962"/>
  <c r="X103" i="10962"/>
  <c r="W64" i="10962"/>
  <c r="AB36" i="10962"/>
  <c r="AV27" i="10962"/>
  <c r="BM29" i="10962"/>
  <c r="AX21" i="10962" s="1"/>
  <c r="AY21" i="10962" s="1"/>
  <c r="AG51" i="10962"/>
  <c r="AA62" i="10962"/>
  <c r="AA51" i="10962"/>
  <c r="AC62" i="10962"/>
  <c r="BD44" i="10962"/>
  <c r="BD58" i="10962"/>
  <c r="BD41" i="10962"/>
  <c r="BB71" i="10962"/>
  <c r="BB94" i="10962"/>
  <c r="BB96" i="10962"/>
  <c r="BB98" i="10962"/>
  <c r="BB100" i="10962"/>
  <c r="AG80" i="10962"/>
  <c r="X86" i="10962"/>
  <c r="X94" i="10962"/>
  <c r="Z86" i="10962"/>
  <c r="BD74" i="10962"/>
  <c r="BD82" i="10962"/>
  <c r="AB170" i="10962"/>
  <c r="AD168" i="10962"/>
  <c r="AH166" i="10962"/>
  <c r="AD153" i="10962"/>
  <c r="AD143" i="10962"/>
  <c r="AD142" i="10962"/>
  <c r="AD134" i="10962"/>
  <c r="AW132" i="10962"/>
  <c r="AB121" i="10962"/>
  <c r="AH120" i="10962"/>
  <c r="AH119" i="10962"/>
  <c r="AW118" i="10962"/>
  <c r="AW104" i="10962"/>
  <c r="AH80" i="10962"/>
  <c r="AV74" i="10962"/>
  <c r="AV71" i="10962"/>
  <c r="AD51" i="10962"/>
  <c r="AV29" i="10962"/>
  <c r="AE34" i="10962"/>
  <c r="AC45" i="10962"/>
  <c r="AG47" i="10962"/>
  <c r="Y51" i="10962"/>
  <c r="Y34" i="10962"/>
  <c r="AG34" i="10962"/>
  <c r="AE45" i="10962"/>
  <c r="AA47" i="10962"/>
  <c r="Y56" i="10962"/>
  <c r="AG56" i="10962"/>
  <c r="AA34" i="10962"/>
  <c r="AW41" i="10962"/>
  <c r="Y45" i="10962"/>
  <c r="AG45" i="10962"/>
  <c r="AC47" i="10962"/>
  <c r="AC51" i="10962"/>
  <c r="AA56" i="10962"/>
  <c r="AE62" i="10962"/>
  <c r="BB50" i="10962"/>
  <c r="BD94" i="10962"/>
  <c r="BD96" i="10962"/>
  <c r="BD98" i="10962"/>
  <c r="BD100" i="10962"/>
  <c r="Y80" i="10962"/>
  <c r="BB84" i="10962"/>
  <c r="AG170" i="10962"/>
  <c r="AA170" i="10962"/>
  <c r="W168" i="10962"/>
  <c r="AA167" i="10962"/>
  <c r="AD166" i="10962"/>
  <c r="AD164" i="10962"/>
  <c r="U164" i="10962"/>
  <c r="AH163" i="10962"/>
  <c r="AF156" i="10962"/>
  <c r="Z155" i="10962"/>
  <c r="Z153" i="10962"/>
  <c r="AW145" i="10962"/>
  <c r="AW143" i="10962"/>
  <c r="Z143" i="10962"/>
  <c r="AB142" i="10962"/>
  <c r="Z134" i="10962"/>
  <c r="AW127" i="10962"/>
  <c r="Z127" i="10962"/>
  <c r="AW124" i="10962"/>
  <c r="Z121" i="10962"/>
  <c r="Z120" i="10962"/>
  <c r="AB119" i="10962"/>
  <c r="AF117" i="10962"/>
  <c r="AW116" i="10962"/>
  <c r="AD115" i="10962"/>
  <c r="AD112" i="10962"/>
  <c r="AF111" i="10962"/>
  <c r="AH110" i="10962"/>
  <c r="AE100" i="10962"/>
  <c r="AD97" i="10962"/>
  <c r="AC94" i="10962"/>
  <c r="AE88" i="10962"/>
  <c r="AB86" i="10962"/>
  <c r="Z80" i="10962"/>
  <c r="Z69" i="10962"/>
  <c r="AV68" i="10962"/>
  <c r="AF64" i="10962"/>
  <c r="AD59" i="10962"/>
  <c r="AV51" i="10962"/>
  <c r="AB51" i="10962"/>
  <c r="W47" i="10962"/>
  <c r="AD45" i="10962"/>
  <c r="AB43" i="10962"/>
  <c r="X39" i="10962"/>
  <c r="AG169" i="10962"/>
  <c r="AF168" i="10962"/>
  <c r="X168" i="10962"/>
  <c r="AF167" i="10962"/>
  <c r="AB167" i="10962"/>
  <c r="X167" i="10962"/>
  <c r="AF166" i="10962"/>
  <c r="Z166" i="10962"/>
  <c r="AD165" i="10962"/>
  <c r="Z162" i="10962"/>
  <c r="U161" i="10962"/>
  <c r="AD157" i="10962"/>
  <c r="AB156" i="10962"/>
  <c r="Z154" i="10962"/>
  <c r="X154" i="10962"/>
  <c r="Q153" i="10962"/>
  <c r="AD150" i="10962"/>
  <c r="X149" i="10962"/>
  <c r="AD149" i="10962"/>
  <c r="AD146" i="10962"/>
  <c r="X126" i="10962"/>
  <c r="AF126" i="10962"/>
  <c r="AH124" i="10962"/>
  <c r="Z122" i="10962"/>
  <c r="AB122" i="10962"/>
  <c r="AD122" i="10962"/>
  <c r="X159" i="10962"/>
  <c r="Z159" i="10962"/>
  <c r="AB144" i="10962"/>
  <c r="Z144" i="10962"/>
  <c r="AD144" i="10962"/>
  <c r="AC166" i="10962"/>
  <c r="AD162" i="10962"/>
  <c r="Q160" i="10962"/>
  <c r="U160" i="10962"/>
  <c r="X157" i="10962"/>
  <c r="AH157" i="10962"/>
  <c r="Z156" i="10962"/>
  <c r="AH156" i="10962"/>
  <c r="Z150" i="10962"/>
  <c r="X150" i="10962"/>
  <c r="X124" i="10962"/>
  <c r="Z124" i="10962"/>
  <c r="AB124" i="10962"/>
  <c r="AB168" i="10962"/>
  <c r="AC170" i="10962"/>
  <c r="X170" i="10962"/>
  <c r="U169" i="10962"/>
  <c r="AH168" i="10962"/>
  <c r="AA168" i="10962"/>
  <c r="AG167" i="10962"/>
  <c r="AC167" i="10962"/>
  <c r="AG166" i="10962"/>
  <c r="Q166" i="10962"/>
  <c r="AH165" i="10962"/>
  <c r="AF164" i="10962"/>
  <c r="AB162" i="10962"/>
  <c r="U157" i="10962"/>
  <c r="Q157" i="10962"/>
  <c r="AD156" i="10962"/>
  <c r="AD154" i="10962"/>
  <c r="AF150" i="10962"/>
  <c r="AH148" i="10962"/>
  <c r="AW147" i="10962"/>
  <c r="AG30" i="10962"/>
  <c r="W28" i="10962"/>
  <c r="W24" i="10962"/>
  <c r="AH102" i="10962"/>
  <c r="AV77" i="10962"/>
  <c r="AH65" i="10962"/>
  <c r="AD40" i="10962"/>
  <c r="AW141" i="10962"/>
  <c r="AW138" i="10962"/>
  <c r="AW137" i="10962"/>
  <c r="AW135" i="10962"/>
  <c r="AW117" i="10962"/>
  <c r="AW115" i="10962"/>
  <c r="AW110" i="10962"/>
  <c r="AW106" i="10962"/>
  <c r="AW102" i="10962"/>
  <c r="AF102" i="10962"/>
  <c r="Y94" i="10962"/>
  <c r="AV78" i="10962"/>
  <c r="AF73" i="10962"/>
  <c r="AH69" i="10962"/>
  <c r="AD65" i="10962"/>
  <c r="AB64" i="10962"/>
  <c r="AW62" i="10962"/>
  <c r="AW49" i="10962"/>
  <c r="AF49" i="10962"/>
  <c r="AH48" i="10962"/>
  <c r="AW47" i="10962"/>
  <c r="AH47" i="10962"/>
  <c r="AW45" i="10962"/>
  <c r="AH41" i="10962"/>
  <c r="AB40" i="10962"/>
  <c r="AF39" i="10962"/>
  <c r="AF37" i="10962"/>
  <c r="AE28" i="10962"/>
  <c r="AW25" i="10962"/>
  <c r="AF25" i="10962"/>
  <c r="AD24" i="10962"/>
  <c r="AW152" i="10962"/>
  <c r="AW151" i="10962"/>
  <c r="AW144" i="10962"/>
  <c r="AH143" i="10962"/>
  <c r="AW139" i="10962"/>
  <c r="AW128" i="10962"/>
  <c r="AW125" i="10962"/>
  <c r="AW122" i="10962"/>
  <c r="AH121" i="10962"/>
  <c r="AF119" i="10962"/>
  <c r="AD117" i="10962"/>
  <c r="X113" i="10962"/>
  <c r="AF112" i="10962"/>
  <c r="AF108" i="10962"/>
  <c r="AF104" i="10962"/>
  <c r="AF103" i="10962"/>
  <c r="X102" i="10962"/>
  <c r="AC89" i="10962"/>
  <c r="AD76" i="10962"/>
  <c r="AB74" i="10962"/>
  <c r="AV73" i="10962"/>
  <c r="AB73" i="10962"/>
  <c r="AC71" i="10962"/>
  <c r="AD69" i="10962"/>
  <c r="AF58" i="10962"/>
  <c r="AH51" i="10962"/>
  <c r="AD49" i="10962"/>
  <c r="AD48" i="10962"/>
  <c r="AD47" i="10962"/>
  <c r="AD42" i="10962"/>
  <c r="AD41" i="10962"/>
  <c r="W40" i="10962"/>
  <c r="AD39" i="10962"/>
  <c r="AD37" i="10962"/>
  <c r="AV33" i="10962"/>
  <c r="AH30" i="10962"/>
  <c r="AD28" i="10962"/>
  <c r="AD25" i="10962"/>
  <c r="AB24" i="10962"/>
  <c r="AX102" i="10962"/>
  <c r="BA104" i="10962"/>
  <c r="BE104" i="10962" s="1"/>
  <c r="BA106" i="10962"/>
  <c r="BE106" i="10962" s="1"/>
  <c r="BA108" i="10962"/>
  <c r="BE108" i="10962" s="1"/>
  <c r="AX110" i="10962"/>
  <c r="BA113" i="10962"/>
  <c r="BE113" i="10962" s="1"/>
  <c r="AY116" i="10962"/>
  <c r="AX119" i="10962"/>
  <c r="AY121" i="10962"/>
  <c r="BA123" i="10962"/>
  <c r="BE123" i="10962" s="1"/>
  <c r="AY126" i="10962"/>
  <c r="AY128" i="10962"/>
  <c r="AY102" i="10962"/>
  <c r="AY111" i="10962"/>
  <c r="BA114" i="10962"/>
  <c r="BE114" i="10962" s="1"/>
  <c r="BA116" i="10962"/>
  <c r="BE116" i="10962" s="1"/>
  <c r="BA118" i="10962"/>
  <c r="BE118" i="10962" s="1"/>
  <c r="BA120" i="10962"/>
  <c r="BE120" i="10962" s="1"/>
  <c r="AX125" i="10962"/>
  <c r="BA102" i="10962"/>
  <c r="BE102" i="10962" s="1"/>
  <c r="AX104" i="10962"/>
  <c r="AX106" i="10962"/>
  <c r="AX108" i="10962"/>
  <c r="BA110" i="10962"/>
  <c r="BE110" i="10962" s="1"/>
  <c r="AY112" i="10962"/>
  <c r="AY115" i="10962"/>
  <c r="BA119" i="10962"/>
  <c r="BE119" i="10962" s="1"/>
  <c r="AY104" i="10962"/>
  <c r="AY106" i="10962"/>
  <c r="AY108" i="10962"/>
  <c r="BA112" i="10962"/>
  <c r="BE112" i="10962" s="1"/>
  <c r="BA117" i="10962"/>
  <c r="BE117" i="10962" s="1"/>
  <c r="BA127" i="10962"/>
  <c r="BE127" i="10962" s="1"/>
  <c r="AY130" i="10962"/>
  <c r="AX133" i="10962"/>
  <c r="AX136" i="10962"/>
  <c r="AY138" i="10962"/>
  <c r="AX140" i="10962"/>
  <c r="AX142" i="10962"/>
  <c r="AY144" i="10962"/>
  <c r="AX146" i="10962"/>
  <c r="BA148" i="10962"/>
  <c r="BE148" i="10962" s="1"/>
  <c r="AY151" i="10962"/>
  <c r="BA115" i="10962"/>
  <c r="BE115" i="10962" s="1"/>
  <c r="AX126" i="10962"/>
  <c r="BA129" i="10962"/>
  <c r="BE129" i="10962" s="1"/>
  <c r="AX132" i="10962"/>
  <c r="AX134" i="10962"/>
  <c r="AY136" i="10962"/>
  <c r="BA138" i="10962"/>
  <c r="BE138" i="10962" s="1"/>
  <c r="AY140" i="10962"/>
  <c r="AY142" i="10962"/>
  <c r="AY145" i="10962"/>
  <c r="AY147" i="10962"/>
  <c r="BA150" i="10962"/>
  <c r="BE150" i="10962" s="1"/>
  <c r="BA152" i="10962"/>
  <c r="BE152" i="10962" s="1"/>
  <c r="AX121" i="10962"/>
  <c r="AX124" i="10962"/>
  <c r="BA128" i="10962"/>
  <c r="BE128" i="10962" s="1"/>
  <c r="AY132" i="10962"/>
  <c r="AY134" i="10962"/>
  <c r="BA137" i="10962"/>
  <c r="BE137" i="10962" s="1"/>
  <c r="BA142" i="10962"/>
  <c r="BE142" i="10962" s="1"/>
  <c r="BA145" i="10962"/>
  <c r="BE145" i="10962" s="1"/>
  <c r="BA147" i="10962"/>
  <c r="BE147" i="10962" s="1"/>
  <c r="AY149" i="10962"/>
  <c r="AX116" i="10962"/>
  <c r="AX122" i="10962"/>
  <c r="BA125" i="10962"/>
  <c r="BE125" i="10962" s="1"/>
  <c r="AX129" i="10962"/>
  <c r="BA132" i="10962"/>
  <c r="BE132" i="10962" s="1"/>
  <c r="AX135" i="10962"/>
  <c r="AX139" i="10962"/>
  <c r="AY143" i="10962"/>
  <c r="AY148" i="10962"/>
  <c r="AX150" i="10962"/>
  <c r="AX152" i="10962"/>
  <c r="AH170" i="10962"/>
  <c r="AD170" i="10962"/>
  <c r="Z170" i="10962"/>
  <c r="U170" i="10962"/>
  <c r="AH169" i="10962"/>
  <c r="AC169" i="10962"/>
  <c r="AE168" i="10962"/>
  <c r="Q168" i="10962"/>
  <c r="U168" i="10962"/>
  <c r="U167" i="10962"/>
  <c r="AA166" i="10962"/>
  <c r="AE166" i="10962"/>
  <c r="X161" i="10962"/>
  <c r="Z161" i="10962"/>
  <c r="AD161" i="10962"/>
  <c r="AH161" i="10962"/>
  <c r="Q158" i="10962"/>
  <c r="U158" i="10962"/>
  <c r="X169" i="10962"/>
  <c r="AB169" i="10962"/>
  <c r="AF169" i="10962"/>
  <c r="U165" i="10962"/>
  <c r="Q159" i="10962"/>
  <c r="U159" i="10962"/>
  <c r="AE169" i="10962"/>
  <c r="Z169" i="10962"/>
  <c r="X160" i="10962"/>
  <c r="AF160" i="10962"/>
  <c r="Z160" i="10962"/>
  <c r="AH160" i="10962"/>
  <c r="AB160" i="10962"/>
  <c r="Q155" i="10962"/>
  <c r="U155" i="10962"/>
  <c r="BM31" i="10962"/>
  <c r="AD169" i="10962"/>
  <c r="Y169" i="10962"/>
  <c r="Y168" i="10962"/>
  <c r="AC168" i="10962"/>
  <c r="AG168" i="10962"/>
  <c r="BD152" i="10962"/>
  <c r="BB152" i="10962"/>
  <c r="BB150" i="10962"/>
  <c r="BD150" i="10962"/>
  <c r="AW149" i="10962"/>
  <c r="AD148" i="10962"/>
  <c r="BD147" i="10962"/>
  <c r="BB147" i="10962"/>
  <c r="BB145" i="10962"/>
  <c r="BD145" i="10962"/>
  <c r="BD144" i="10962"/>
  <c r="BB144" i="10962"/>
  <c r="AH142" i="10962"/>
  <c r="Z142" i="10962"/>
  <c r="BB141" i="10962"/>
  <c r="BD141" i="10962"/>
  <c r="BD140" i="10962"/>
  <c r="BB140" i="10962"/>
  <c r="BD139" i="10962"/>
  <c r="BB139" i="10962"/>
  <c r="AB138" i="10962"/>
  <c r="BB137" i="10962"/>
  <c r="BD137" i="10962"/>
  <c r="AH136" i="10962"/>
  <c r="BD135" i="10962"/>
  <c r="BB135" i="10962"/>
  <c r="AW134" i="10962"/>
  <c r="X131" i="10962"/>
  <c r="AD131" i="10962"/>
  <c r="BB130" i="10962"/>
  <c r="BD130" i="10962"/>
  <c r="W114" i="10962"/>
  <c r="X114" i="10962"/>
  <c r="AD114" i="10962"/>
  <c r="AF114" i="10962"/>
  <c r="Z163" i="10962"/>
  <c r="AF162" i="10962"/>
  <c r="AH159" i="10962"/>
  <c r="AB158" i="10962"/>
  <c r="AH155" i="10962"/>
  <c r="AB154" i="10962"/>
  <c r="U154" i="10962"/>
  <c r="AV152" i="10962"/>
  <c r="AD152" i="10962"/>
  <c r="BD151" i="10962"/>
  <c r="BB151" i="10962"/>
  <c r="AV150" i="10962"/>
  <c r="Z148" i="10962"/>
  <c r="AV147" i="10962"/>
  <c r="AW146" i="10962"/>
  <c r="AV145" i="10962"/>
  <c r="AH145" i="10962"/>
  <c r="AV144" i="10962"/>
  <c r="AH144" i="10962"/>
  <c r="BD143" i="10962"/>
  <c r="BB143" i="10962"/>
  <c r="AW142" i="10962"/>
  <c r="AF142" i="10962"/>
  <c r="AV141" i="10962"/>
  <c r="AV140" i="10962"/>
  <c r="AD140" i="10962"/>
  <c r="AV139" i="10962"/>
  <c r="AH139" i="10962"/>
  <c r="BB138" i="10962"/>
  <c r="BD138" i="10962"/>
  <c r="X138" i="10962"/>
  <c r="AV137" i="10962"/>
  <c r="AD137" i="10962"/>
  <c r="AW136" i="10962"/>
  <c r="AD136" i="10962"/>
  <c r="AV135" i="10962"/>
  <c r="AH135" i="10962"/>
  <c r="AW133" i="10962"/>
  <c r="AV130" i="10962"/>
  <c r="AH130" i="10962"/>
  <c r="AW129" i="10962"/>
  <c r="BD127" i="10962"/>
  <c r="BB127" i="10962"/>
  <c r="Z126" i="10962"/>
  <c r="AB126" i="10962"/>
  <c r="AD126" i="10962"/>
  <c r="X125" i="10962"/>
  <c r="AD125" i="10962"/>
  <c r="BD123" i="10962"/>
  <c r="BB123" i="10962"/>
  <c r="AV123" i="10962"/>
  <c r="BD119" i="10962"/>
  <c r="BB119" i="10962"/>
  <c r="AV119" i="10962"/>
  <c r="AD159" i="10962"/>
  <c r="AH158" i="10962"/>
  <c r="AD155" i="10962"/>
  <c r="AH154" i="10962"/>
  <c r="Z151" i="10962"/>
  <c r="BB149" i="10962"/>
  <c r="BD149" i="10962"/>
  <c r="BD148" i="10962"/>
  <c r="BB148" i="10962"/>
  <c r="Z145" i="10962"/>
  <c r="Z139" i="10962"/>
  <c r="Z136" i="10962"/>
  <c r="BB134" i="10962"/>
  <c r="BD134" i="10962"/>
  <c r="X129" i="10962"/>
  <c r="AH129" i="10962"/>
  <c r="BD128" i="10962"/>
  <c r="BB128" i="10962"/>
  <c r="BB126" i="10962"/>
  <c r="BD126" i="10962"/>
  <c r="W116" i="10962"/>
  <c r="X116" i="10962"/>
  <c r="AF116" i="10962"/>
  <c r="Z116" i="10962"/>
  <c r="AH116" i="10962"/>
  <c r="AB116" i="10962"/>
  <c r="BB146" i="10962"/>
  <c r="BD146" i="10962"/>
  <c r="BB142" i="10962"/>
  <c r="BD142" i="10962"/>
  <c r="BD136" i="10962"/>
  <c r="BB136" i="10962"/>
  <c r="Z135" i="10962"/>
  <c r="AV134" i="10962"/>
  <c r="BB133" i="10962"/>
  <c r="BD133" i="10962"/>
  <c r="BD132" i="10962"/>
  <c r="BB132" i="10962"/>
  <c r="BD131" i="10962"/>
  <c r="BB131" i="10962"/>
  <c r="AV131" i="10962"/>
  <c r="AB130" i="10962"/>
  <c r="AD130" i="10962"/>
  <c r="BB129" i="10962"/>
  <c r="BD129" i="10962"/>
  <c r="AV129" i="10962"/>
  <c r="AD128" i="10962"/>
  <c r="BD120" i="10962"/>
  <c r="BB120" i="10962"/>
  <c r="AV120" i="10962"/>
  <c r="W118" i="10962"/>
  <c r="X118" i="10962"/>
  <c r="AF118" i="10962"/>
  <c r="Z118" i="10962"/>
  <c r="AH118" i="10962"/>
  <c r="AB118" i="10962"/>
  <c r="BB114" i="10962"/>
  <c r="BD114" i="10962"/>
  <c r="AV114" i="10962"/>
  <c r="AH79" i="10962"/>
  <c r="X79" i="10962"/>
  <c r="AB77" i="10962"/>
  <c r="AW76" i="10962"/>
  <c r="AH76" i="10962"/>
  <c r="W76" i="10962"/>
  <c r="AH71" i="10962"/>
  <c r="AA71" i="10962"/>
  <c r="AD68" i="10962"/>
  <c r="AB68" i="10962"/>
  <c r="W67" i="10962"/>
  <c r="AB67" i="10962"/>
  <c r="W65" i="10962"/>
  <c r="X65" i="10962"/>
  <c r="AF65" i="10962"/>
  <c r="W63" i="10962"/>
  <c r="AB63" i="10962"/>
  <c r="AW58" i="10962"/>
  <c r="W56" i="10962"/>
  <c r="AB56" i="10962"/>
  <c r="AF56" i="10962"/>
  <c r="AV54" i="10962"/>
  <c r="AW54" i="10962"/>
  <c r="BB121" i="10962"/>
  <c r="BD121" i="10962"/>
  <c r="BB118" i="10962"/>
  <c r="BD118" i="10962"/>
  <c r="BD116" i="10962"/>
  <c r="BB116" i="10962"/>
  <c r="BB113" i="10962"/>
  <c r="BD113" i="10962"/>
  <c r="AF110" i="10962"/>
  <c r="BB109" i="10962"/>
  <c r="BD109" i="10962"/>
  <c r="AD108" i="10962"/>
  <c r="BD107" i="10962"/>
  <c r="BB107" i="10962"/>
  <c r="AD106" i="10962"/>
  <c r="BB105" i="10962"/>
  <c r="BD105" i="10962"/>
  <c r="AD104" i="10962"/>
  <c r="BD103" i="10962"/>
  <c r="BB103" i="10962"/>
  <c r="AA85" i="10962"/>
  <c r="AW84" i="10962"/>
  <c r="AH84" i="10962"/>
  <c r="Z84" i="10962"/>
  <c r="AG71" i="10962"/>
  <c r="Z71" i="10962"/>
  <c r="AD70" i="10962"/>
  <c r="Z70" i="10962"/>
  <c r="AD63" i="10962"/>
  <c r="AW126" i="10962"/>
  <c r="BB125" i="10962"/>
  <c r="BD125" i="10962"/>
  <c r="BD124" i="10962"/>
  <c r="BB124" i="10962"/>
  <c r="BB122" i="10962"/>
  <c r="BD122" i="10962"/>
  <c r="AV121" i="10962"/>
  <c r="AW120" i="10962"/>
  <c r="AD120" i="10962"/>
  <c r="AV118" i="10962"/>
  <c r="AV116" i="10962"/>
  <c r="AW114" i="10962"/>
  <c r="AV113" i="10962"/>
  <c r="AF113" i="10962"/>
  <c r="Z110" i="10962"/>
  <c r="AV109" i="10962"/>
  <c r="AF109" i="10962"/>
  <c r="BD108" i="10962"/>
  <c r="BB108" i="10962"/>
  <c r="Z108" i="10962"/>
  <c r="AV107" i="10962"/>
  <c r="AF107" i="10962"/>
  <c r="BB106" i="10962"/>
  <c r="BD106" i="10962"/>
  <c r="Z106" i="10962"/>
  <c r="AV105" i="10962"/>
  <c r="AF105" i="10962"/>
  <c r="BD104" i="10962"/>
  <c r="BB104" i="10962"/>
  <c r="Z104" i="10962"/>
  <c r="AV103" i="10962"/>
  <c r="AD102" i="10962"/>
  <c r="AA96" i="10962"/>
  <c r="AA88" i="10962"/>
  <c r="AF84" i="10962"/>
  <c r="X84" i="10962"/>
  <c r="AV82" i="10962"/>
  <c r="AF81" i="10962"/>
  <c r="AW80" i="10962"/>
  <c r="AC79" i="10962"/>
  <c r="AB76" i="10962"/>
  <c r="AE71" i="10962"/>
  <c r="AV70" i="10962"/>
  <c r="W69" i="10962"/>
  <c r="X69" i="10962"/>
  <c r="AF69" i="10962"/>
  <c r="AD67" i="10962"/>
  <c r="AB65" i="10962"/>
  <c r="AW64" i="10962"/>
  <c r="Z63" i="10962"/>
  <c r="AH61" i="10962"/>
  <c r="AV60" i="10962"/>
  <c r="AW60" i="10962"/>
  <c r="AV56" i="10962"/>
  <c r="AW56" i="10962"/>
  <c r="AV52" i="10962"/>
  <c r="AW52" i="10962"/>
  <c r="AW130" i="10962"/>
  <c r="AV125" i="10962"/>
  <c r="AV124" i="10962"/>
  <c r="AW123" i="10962"/>
  <c r="AV122" i="10962"/>
  <c r="AF122" i="10962"/>
  <c r="AD121" i="10962"/>
  <c r="AB120" i="10962"/>
  <c r="AD119" i="10962"/>
  <c r="BB117" i="10962"/>
  <c r="BD117" i="10962"/>
  <c r="AB117" i="10962"/>
  <c r="BD115" i="10962"/>
  <c r="BB115" i="10962"/>
  <c r="AW113" i="10962"/>
  <c r="AD113" i="10962"/>
  <c r="BD112" i="10962"/>
  <c r="BB112" i="10962"/>
  <c r="BD111" i="10962"/>
  <c r="BB111" i="10962"/>
  <c r="BB110" i="10962"/>
  <c r="BD110" i="10962"/>
  <c r="AW109" i="10962"/>
  <c r="AD109" i="10962"/>
  <c r="AH108" i="10962"/>
  <c r="AW107" i="10962"/>
  <c r="AD107" i="10962"/>
  <c r="AH106" i="10962"/>
  <c r="AW105" i="10962"/>
  <c r="AD105" i="10962"/>
  <c r="AH104" i="10962"/>
  <c r="AW103" i="10962"/>
  <c r="BB102" i="10962"/>
  <c r="BD102" i="10962"/>
  <c r="AD84" i="10962"/>
  <c r="AB79" i="10962"/>
  <c r="AW72" i="10962"/>
  <c r="X71" i="10962"/>
  <c r="Y71" i="10962"/>
  <c r="AD71" i="10962"/>
  <c r="AH63" i="10962"/>
  <c r="X63" i="10962"/>
  <c r="AB62" i="10962"/>
  <c r="AH50" i="10962"/>
  <c r="Z50" i="10962"/>
  <c r="AD50" i="10962"/>
  <c r="AD46" i="10962"/>
  <c r="AH46" i="10962"/>
  <c r="AD60" i="10962"/>
  <c r="X58" i="10962"/>
  <c r="AD57" i="10962"/>
  <c r="AH55" i="10962"/>
  <c r="AD52" i="10962"/>
  <c r="W51" i="10962"/>
  <c r="AB47" i="10962"/>
  <c r="Z45" i="10962"/>
  <c r="AB44" i="10962"/>
  <c r="AF43" i="10962"/>
  <c r="Z43" i="10962"/>
  <c r="Z41" i="10962"/>
  <c r="AW40" i="10962"/>
  <c r="AH40" i="10962"/>
  <c r="Z40" i="10962"/>
  <c r="AB39" i="10962"/>
  <c r="AV38" i="10962"/>
  <c r="AB38" i="10962"/>
  <c r="AB37" i="10962"/>
  <c r="W36" i="10962"/>
  <c r="AF35" i="10962"/>
  <c r="AW34" i="10962"/>
  <c r="AW32" i="10962"/>
  <c r="Z30" i="10962"/>
  <c r="AA28" i="10962"/>
  <c r="W25" i="10962"/>
  <c r="AH24" i="10962"/>
  <c r="AA24" i="10962"/>
  <c r="AV23" i="10962"/>
  <c r="AV22" i="10962"/>
  <c r="Z47" i="10962"/>
  <c r="AH45" i="10962"/>
  <c r="W45" i="10962"/>
  <c r="AV44" i="10962"/>
  <c r="AE43" i="10962"/>
  <c r="W43" i="10962"/>
  <c r="AF40" i="10962"/>
  <c r="AH39" i="10962"/>
  <c r="Z39" i="10962"/>
  <c r="X38" i="10962"/>
  <c r="AH37" i="10962"/>
  <c r="Z37" i="10962"/>
  <c r="AD35" i="10962"/>
  <c r="Y30" i="10962"/>
  <c r="AB29" i="10962"/>
  <c r="AH28" i="10962"/>
  <c r="AF24" i="10962"/>
  <c r="X24" i="10962"/>
  <c r="AD22" i="10962"/>
  <c r="Q40" i="10962"/>
  <c r="Q41" i="10962" s="1"/>
  <c r="Q42" i="10962" s="1"/>
  <c r="Q43" i="10962" s="1"/>
  <c r="Q44" i="10962" s="1"/>
  <c r="Q45" i="10962" s="1"/>
  <c r="Q46" i="10962" s="1"/>
  <c r="Q47" i="10962" s="1"/>
  <c r="Q48" i="10962" s="1"/>
  <c r="Q49" i="10962" s="1"/>
  <c r="Q50" i="10962" s="1"/>
  <c r="Q51" i="10962" s="1"/>
  <c r="Q52" i="10962" s="1"/>
  <c r="Q53" i="10962" s="1"/>
  <c r="Q54" i="10962" s="1"/>
  <c r="Q55" i="10962" s="1"/>
  <c r="Q56" i="10962" s="1"/>
  <c r="Q57" i="10962" s="1"/>
  <c r="Q58" i="10962" s="1"/>
  <c r="Q59" i="10962" s="1"/>
  <c r="Q60" i="10962" s="1"/>
  <c r="Q61" i="10962" s="1"/>
  <c r="Q62" i="10962" s="1"/>
  <c r="Q63" i="10962" s="1"/>
  <c r="Q64" i="10962" s="1"/>
  <c r="Q65" i="10962" s="1"/>
  <c r="Q66" i="10962" s="1"/>
  <c r="Q67" i="10962" s="1"/>
  <c r="Q68" i="10962" s="1"/>
  <c r="Q69" i="10962" s="1"/>
  <c r="Q70" i="10962" s="1"/>
  <c r="Q71" i="10962" s="1"/>
  <c r="Q72" i="10962" s="1"/>
  <c r="Q73" i="10962" s="1"/>
  <c r="Q74" i="10962" s="1"/>
  <c r="Q75" i="10962" s="1"/>
  <c r="Q76" i="10962" s="1"/>
  <c r="Q77" i="10962" s="1"/>
  <c r="Q78" i="10962" s="1"/>
  <c r="Q79" i="10962" s="1"/>
  <c r="Q80" i="10962" s="1"/>
  <c r="Q81" i="10962" s="1"/>
  <c r="Q82" i="10962" s="1"/>
  <c r="Q83" i="10962" s="1"/>
  <c r="Q84" i="10962" s="1"/>
  <c r="Q85" i="10962" s="1"/>
  <c r="Q86" i="10962" s="1"/>
  <c r="Q87" i="10962" s="1"/>
  <c r="Q88" i="10962" s="1"/>
  <c r="Q89" i="10962" s="1"/>
  <c r="Q90" i="10962" s="1"/>
  <c r="Q91" i="10962" s="1"/>
  <c r="Q92" i="10962" s="1"/>
  <c r="Q93" i="10962" s="1"/>
  <c r="Q94" i="10962" s="1"/>
  <c r="Q95" i="10962" s="1"/>
  <c r="Q96" i="10962" s="1"/>
  <c r="Q97" i="10962" s="1"/>
  <c r="Q98" i="10962" s="1"/>
  <c r="Q99" i="10962" s="1"/>
  <c r="Q100" i="10962" s="1"/>
  <c r="Q101" i="10962" s="1"/>
  <c r="Q102" i="10962" s="1"/>
  <c r="Q103" i="10962" s="1"/>
  <c r="Q104" i="10962" s="1"/>
  <c r="AC31" i="10962"/>
  <c r="X29" i="10962"/>
  <c r="AB45" i="10962"/>
  <c r="AH43" i="10962"/>
  <c r="AA43" i="10962"/>
  <c r="AF38" i="10962"/>
  <c r="X25" i="10962"/>
  <c r="BC155" i="10962"/>
  <c r="BC129" i="10962"/>
  <c r="BC104" i="10962"/>
  <c r="BC110" i="10962"/>
  <c r="W97" i="10962"/>
  <c r="AB97" i="10962"/>
  <c r="X97" i="10962"/>
  <c r="W93" i="10962"/>
  <c r="AB93" i="10962"/>
  <c r="W83" i="10962"/>
  <c r="AD83" i="10962"/>
  <c r="AB83" i="10962"/>
  <c r="AB152" i="10962"/>
  <c r="Z149" i="10962"/>
  <c r="AF148" i="10962"/>
  <c r="X148" i="10962"/>
  <c r="AH147" i="10962"/>
  <c r="AB146" i="10962"/>
  <c r="AF144" i="10962"/>
  <c r="X144" i="10962"/>
  <c r="AH141" i="10962"/>
  <c r="AB140" i="10962"/>
  <c r="Z137" i="10962"/>
  <c r="AF136" i="10962"/>
  <c r="X136" i="10962"/>
  <c r="AH133" i="10962"/>
  <c r="AB132" i="10962"/>
  <c r="Z131" i="10962"/>
  <c r="AF130" i="10962"/>
  <c r="X130" i="10962"/>
  <c r="AB128" i="10962"/>
  <c r="Z125" i="10962"/>
  <c r="AF124" i="10962"/>
  <c r="AD123" i="10962"/>
  <c r="AH122" i="10962"/>
  <c r="AF121" i="10962"/>
  <c r="X121" i="10962"/>
  <c r="AF120" i="10962"/>
  <c r="X120" i="10962"/>
  <c r="X119" i="10962"/>
  <c r="AH115" i="10962"/>
  <c r="Z115" i="10962"/>
  <c r="AB114" i="10962"/>
  <c r="U114" i="10962"/>
  <c r="AB113" i="10962"/>
  <c r="U113" i="10962"/>
  <c r="AB112" i="10962"/>
  <c r="U112" i="10962"/>
  <c r="Z111" i="10962"/>
  <c r="W110" i="10962"/>
  <c r="AB110" i="10962"/>
  <c r="Z109" i="10962"/>
  <c r="W108" i="10962"/>
  <c r="AB108" i="10962"/>
  <c r="Z107" i="10962"/>
  <c r="W106" i="10962"/>
  <c r="AB106" i="10962"/>
  <c r="Z105" i="10962"/>
  <c r="W104" i="10962"/>
  <c r="AB104" i="10962"/>
  <c r="W102" i="10962"/>
  <c r="AB102" i="10962"/>
  <c r="Z101" i="10962"/>
  <c r="X101" i="10962"/>
  <c r="Y81" i="10962"/>
  <c r="X81" i="10962"/>
  <c r="AD81" i="10962"/>
  <c r="Z81" i="10962"/>
  <c r="AE81" i="10962"/>
  <c r="W81" i="10962"/>
  <c r="AB81" i="10962"/>
  <c r="AH81" i="10962"/>
  <c r="AH152" i="10962"/>
  <c r="Z152" i="10962"/>
  <c r="AH151" i="10962"/>
  <c r="U151" i="10962"/>
  <c r="U150" i="10962"/>
  <c r="AD147" i="10962"/>
  <c r="AH146" i="10962"/>
  <c r="Z146" i="10962"/>
  <c r="U145" i="10962"/>
  <c r="AD141" i="10962"/>
  <c r="AH140" i="10962"/>
  <c r="Z140" i="10962"/>
  <c r="U139" i="10962"/>
  <c r="U138" i="10962"/>
  <c r="AD133" i="10962"/>
  <c r="AH132" i="10962"/>
  <c r="Z132" i="10962"/>
  <c r="AH128" i="10962"/>
  <c r="Z128" i="10962"/>
  <c r="AH127" i="10962"/>
  <c r="U127" i="10962"/>
  <c r="U126" i="10962"/>
  <c r="Z123" i="10962"/>
  <c r="AF115" i="10962"/>
  <c r="X115" i="10962"/>
  <c r="AH114" i="10962"/>
  <c r="Z114" i="10962"/>
  <c r="AH113" i="10962"/>
  <c r="Z113" i="10962"/>
  <c r="AH112" i="10962"/>
  <c r="Z112" i="10962"/>
  <c r="AH111" i="10962"/>
  <c r="AD110" i="10962"/>
  <c r="AH109" i="10962"/>
  <c r="AH107" i="10962"/>
  <c r="AH105" i="10962"/>
  <c r="Z93" i="10962"/>
  <c r="X93" i="10962"/>
  <c r="W99" i="10962"/>
  <c r="AD99" i="10962"/>
  <c r="AF99" i="10962"/>
  <c r="W95" i="10962"/>
  <c r="Z95" i="10962"/>
  <c r="W87" i="10962"/>
  <c r="AC87" i="10962"/>
  <c r="AF152" i="10962"/>
  <c r="AD151" i="10962"/>
  <c r="AH150" i="10962"/>
  <c r="AH149" i="10962"/>
  <c r="Z147" i="10962"/>
  <c r="AF146" i="10962"/>
  <c r="AD145" i="10962"/>
  <c r="Z141" i="10962"/>
  <c r="AF140" i="10962"/>
  <c r="AD139" i="10962"/>
  <c r="AH138" i="10962"/>
  <c r="AH137" i="10962"/>
  <c r="Z133" i="10962"/>
  <c r="AF132" i="10962"/>
  <c r="AH131" i="10962"/>
  <c r="AF128" i="10962"/>
  <c r="AD127" i="10962"/>
  <c r="AH126" i="10962"/>
  <c r="AH125" i="10962"/>
  <c r="X112" i="10962"/>
  <c r="W111" i="10962"/>
  <c r="AB111" i="10962"/>
  <c r="W109" i="10962"/>
  <c r="AB109" i="10962"/>
  <c r="W107" i="10962"/>
  <c r="AB107" i="10962"/>
  <c r="W105" i="10962"/>
  <c r="AB105" i="10962"/>
  <c r="W103" i="10962"/>
  <c r="AB103" i="10962"/>
  <c r="W75" i="10962"/>
  <c r="AG75" i="10962"/>
  <c r="AA75" i="10962"/>
  <c r="AE89" i="10962"/>
  <c r="AB80" i="10962"/>
  <c r="AG79" i="10962"/>
  <c r="AD77" i="10962"/>
  <c r="AF76" i="10962"/>
  <c r="AF74" i="10962"/>
  <c r="AD73" i="10962"/>
  <c r="AF71" i="10962"/>
  <c r="AB71" i="10962"/>
  <c r="AH67" i="10962"/>
  <c r="Z67" i="10962"/>
  <c r="Z61" i="10962"/>
  <c r="AH60" i="10962"/>
  <c r="W60" i="10962"/>
  <c r="AH59" i="10962"/>
  <c r="AD58" i="10962"/>
  <c r="AH56" i="10962"/>
  <c r="Z56" i="10962"/>
  <c r="AB54" i="10962"/>
  <c r="AF47" i="10962"/>
  <c r="AF45" i="10962"/>
  <c r="AD43" i="10962"/>
  <c r="AE41" i="10962"/>
  <c r="AA41" i="10962"/>
  <c r="W41" i="10962"/>
  <c r="AG39" i="10962"/>
  <c r="AC39" i="10962"/>
  <c r="Y39" i="10962"/>
  <c r="AH38" i="10962"/>
  <c r="Z38" i="10962"/>
  <c r="AG37" i="10962"/>
  <c r="AC37" i="10962"/>
  <c r="Y37" i="10962"/>
  <c r="AF36" i="10962"/>
  <c r="X36" i="10962"/>
  <c r="AB34" i="10962"/>
  <c r="Z32" i="10962"/>
  <c r="AB25" i="10962"/>
  <c r="AE24" i="10962"/>
  <c r="Z24" i="10962"/>
  <c r="X23" i="10962"/>
  <c r="AG22" i="10962"/>
  <c r="Y22" i="10962"/>
  <c r="AD21" i="10962"/>
  <c r="X74" i="10962"/>
  <c r="X70" i="10962"/>
  <c r="AD66" i="10962"/>
  <c r="AF61" i="10962"/>
  <c r="AB60" i="10962"/>
  <c r="AD56" i="10962"/>
  <c r="Z55" i="10962"/>
  <c r="AG41" i="10962"/>
  <c r="AC41" i="10962"/>
  <c r="Y41" i="10962"/>
  <c r="AE39" i="10962"/>
  <c r="AA39" i="10962"/>
  <c r="AD38" i="10962"/>
  <c r="AE37" i="10962"/>
  <c r="AA37" i="10962"/>
  <c r="AC22" i="10962"/>
  <c r="AB61" i="10962"/>
  <c r="AF41" i="10962"/>
  <c r="AB41" i="10962"/>
  <c r="AH36" i="10962"/>
  <c r="AB23" i="10962"/>
  <c r="AH22" i="10962"/>
  <c r="AT43" i="10962"/>
  <c r="AE94" i="10962"/>
  <c r="AC90" i="10962"/>
  <c r="AA98" i="10962"/>
  <c r="AA90" i="10962"/>
  <c r="Y98" i="10962"/>
  <c r="AD86" i="10962"/>
  <c r="X82" i="10962"/>
  <c r="AH75" i="10962"/>
  <c r="AC75" i="10962"/>
  <c r="Z68" i="10962"/>
  <c r="AH68" i="10962"/>
  <c r="AF66" i="10962"/>
  <c r="Z62" i="10962"/>
  <c r="AH62" i="10962"/>
  <c r="W54" i="10962"/>
  <c r="AD54" i="10962"/>
  <c r="Z53" i="10962"/>
  <c r="AH52" i="10962"/>
  <c r="X46" i="10962"/>
  <c r="AF46" i="10962"/>
  <c r="X34" i="10962"/>
  <c r="AF34" i="10962"/>
  <c r="W31" i="10962"/>
  <c r="AA31" i="10962"/>
  <c r="AE31" i="10962"/>
  <c r="X31" i="10962"/>
  <c r="AB31" i="10962"/>
  <c r="AF31" i="10962"/>
  <c r="U22" i="10962"/>
  <c r="AG21" i="10962"/>
  <c r="X75" i="10962"/>
  <c r="AB75" i="10962"/>
  <c r="AF75" i="10962"/>
  <c r="X72" i="10962"/>
  <c r="Z72" i="10962"/>
  <c r="Z66" i="10962"/>
  <c r="AH66" i="10962"/>
  <c r="X52" i="10962"/>
  <c r="AF52" i="10962"/>
  <c r="W26" i="10962"/>
  <c r="AD26" i="10962"/>
  <c r="X26" i="10962"/>
  <c r="AF26" i="10962"/>
  <c r="W21" i="10962"/>
  <c r="AA21" i="10962"/>
  <c r="AE21" i="10962"/>
  <c r="X21" i="10962"/>
  <c r="AB21" i="10962"/>
  <c r="AF21" i="10962"/>
  <c r="AH99" i="10962"/>
  <c r="AG94" i="10962"/>
  <c r="AE98" i="10962"/>
  <c r="AD95" i="10962"/>
  <c r="AG90" i="10962"/>
  <c r="AA94" i="10962"/>
  <c r="Z99" i="10962"/>
  <c r="Z91" i="10962"/>
  <c r="AA87" i="10962"/>
  <c r="Y91" i="10962"/>
  <c r="AH86" i="10962"/>
  <c r="Y86" i="10962"/>
  <c r="AH83" i="10962"/>
  <c r="Z83" i="10962"/>
  <c r="AF82" i="10962"/>
  <c r="AF80" i="10962"/>
  <c r="X80" i="10962"/>
  <c r="W79" i="10962"/>
  <c r="AA79" i="10962"/>
  <c r="AE79" i="10962"/>
  <c r="AE75" i="10962"/>
  <c r="Z75" i="10962"/>
  <c r="X68" i="10962"/>
  <c r="AB66" i="10962"/>
  <c r="X62" i="10962"/>
  <c r="Z58" i="10962"/>
  <c r="AH58" i="10962"/>
  <c r="Z54" i="10962"/>
  <c r="AB52" i="10962"/>
  <c r="Z49" i="10962"/>
  <c r="AH49" i="10962"/>
  <c r="AB46" i="10962"/>
  <c r="Z35" i="10962"/>
  <c r="Z34" i="10962"/>
  <c r="W32" i="10962"/>
  <c r="AD32" i="10962"/>
  <c r="X32" i="10962"/>
  <c r="AF32" i="10962"/>
  <c r="AH31" i="10962"/>
  <c r="Z31" i="10962"/>
  <c r="W30" i="10962"/>
  <c r="AA30" i="10962"/>
  <c r="AE30" i="10962"/>
  <c r="X30" i="10962"/>
  <c r="AB30" i="10962"/>
  <c r="AF30" i="10962"/>
  <c r="AH26" i="10962"/>
  <c r="AC21" i="10962"/>
  <c r="AC66" i="10962"/>
  <c r="AC80" i="10962"/>
  <c r="AA82" i="10962"/>
  <c r="AA72" i="10962"/>
  <c r="AH97" i="10962"/>
  <c r="AF95" i="10962"/>
  <c r="AG93" i="10962"/>
  <c r="AD101" i="10962"/>
  <c r="AD93" i="10962"/>
  <c r="AG91" i="10962"/>
  <c r="AC98" i="10962"/>
  <c r="AE90" i="10962"/>
  <c r="AB99" i="10962"/>
  <c r="AB91" i="10962"/>
  <c r="AG89" i="10962"/>
  <c r="Z97" i="10962"/>
  <c r="Z89" i="10962"/>
  <c r="AG87" i="10962"/>
  <c r="Y89" i="10962"/>
  <c r="AF86" i="10962"/>
  <c r="X89" i="10962"/>
  <c r="AE85" i="10962"/>
  <c r="AF83" i="10962"/>
  <c r="X83" i="10962"/>
  <c r="AB82" i="10962"/>
  <c r="AG81" i="10962"/>
  <c r="AC81" i="10962"/>
  <c r="AD80" i="10962"/>
  <c r="AF79" i="10962"/>
  <c r="Z79" i="10962"/>
  <c r="W78" i="10962"/>
  <c r="AF78" i="10962"/>
  <c r="W77" i="10962"/>
  <c r="X77" i="10962"/>
  <c r="AF77" i="10962"/>
  <c r="AD75" i="10962"/>
  <c r="Y75" i="10962"/>
  <c r="W73" i="10962"/>
  <c r="Z73" i="10962"/>
  <c r="AH73" i="10962"/>
  <c r="AH72" i="10962"/>
  <c r="AH70" i="10962"/>
  <c r="AF68" i="10962"/>
  <c r="W68" i="10962"/>
  <c r="X66" i="10962"/>
  <c r="Z64" i="10962"/>
  <c r="AH64" i="10962"/>
  <c r="AF62" i="10962"/>
  <c r="W62" i="10962"/>
  <c r="X60" i="10962"/>
  <c r="AF60" i="10962"/>
  <c r="AB58" i="10962"/>
  <c r="AH54" i="10962"/>
  <c r="X54" i="10962"/>
  <c r="AD53" i="10962"/>
  <c r="Z52" i="10962"/>
  <c r="X51" i="10962"/>
  <c r="AF51" i="10962"/>
  <c r="AB49" i="10962"/>
  <c r="Z46" i="10962"/>
  <c r="Y43" i="10962"/>
  <c r="AC43" i="10962"/>
  <c r="AG43" i="10962"/>
  <c r="X42" i="10962"/>
  <c r="Z42" i="10962"/>
  <c r="AH35" i="10962"/>
  <c r="X35" i="10962"/>
  <c r="AH34" i="10962"/>
  <c r="W34" i="10962"/>
  <c r="AH32" i="10962"/>
  <c r="AG31" i="10962"/>
  <c r="Y31" i="10962"/>
  <c r="AC30" i="10962"/>
  <c r="X28" i="10962"/>
  <c r="AB28" i="10962"/>
  <c r="AF28" i="10962"/>
  <c r="Y28" i="10962"/>
  <c r="AC28" i="10962"/>
  <c r="AG28" i="10962"/>
  <c r="AB26" i="10962"/>
  <c r="W22" i="10962"/>
  <c r="AA22" i="10962"/>
  <c r="AE22" i="10962"/>
  <c r="X22" i="10962"/>
  <c r="AB22" i="10962"/>
  <c r="AF22" i="10962"/>
  <c r="AH21" i="10962"/>
  <c r="Z21" i="10962"/>
  <c r="AH25" i="10962"/>
  <c r="AG24" i="10962"/>
  <c r="AC24" i="10962"/>
  <c r="W166" i="10962"/>
  <c r="Y166" i="10962"/>
  <c r="AF165" i="10962"/>
  <c r="AB165" i="10962"/>
  <c r="W164" i="10962"/>
  <c r="Y164" i="10962"/>
  <c r="AA164" i="10962"/>
  <c r="AC164" i="10962"/>
  <c r="AE164" i="10962"/>
  <c r="AG164" i="10962"/>
  <c r="AF163" i="10962"/>
  <c r="AB163" i="10962"/>
  <c r="W162" i="10962"/>
  <c r="Y162" i="10962"/>
  <c r="AA162" i="10962"/>
  <c r="AC162" i="10962"/>
  <c r="AE162" i="10962"/>
  <c r="AG162" i="10962"/>
  <c r="AF161" i="10962"/>
  <c r="AB161" i="10962"/>
  <c r="W160" i="10962"/>
  <c r="Y160" i="10962"/>
  <c r="AA160" i="10962"/>
  <c r="AC160" i="10962"/>
  <c r="AE160" i="10962"/>
  <c r="AG160" i="10962"/>
  <c r="AF159" i="10962"/>
  <c r="AB159" i="10962"/>
  <c r="W158" i="10962"/>
  <c r="Y158" i="10962"/>
  <c r="AA158" i="10962"/>
  <c r="AC158" i="10962"/>
  <c r="AE158" i="10962"/>
  <c r="AG158" i="10962"/>
  <c r="AF157" i="10962"/>
  <c r="AB157" i="10962"/>
  <c r="W156" i="10962"/>
  <c r="Y156" i="10962"/>
  <c r="AA156" i="10962"/>
  <c r="AC156" i="10962"/>
  <c r="AE156" i="10962"/>
  <c r="AG156" i="10962"/>
  <c r="AF155" i="10962"/>
  <c r="AB155" i="10962"/>
  <c r="W154" i="10962"/>
  <c r="Y154" i="10962"/>
  <c r="AA154" i="10962"/>
  <c r="AC154" i="10962"/>
  <c r="AE154" i="10962"/>
  <c r="AG154" i="10962"/>
  <c r="AF153" i="10962"/>
  <c r="AB153" i="10962"/>
  <c r="W152" i="10962"/>
  <c r="Y152" i="10962"/>
  <c r="AA152" i="10962"/>
  <c r="AC152" i="10962"/>
  <c r="AE152" i="10962"/>
  <c r="AG152" i="10962"/>
  <c r="AF151" i="10962"/>
  <c r="AB151" i="10962"/>
  <c r="W150" i="10962"/>
  <c r="Y150" i="10962"/>
  <c r="AA150" i="10962"/>
  <c r="AC150" i="10962"/>
  <c r="AE150" i="10962"/>
  <c r="AG150" i="10962"/>
  <c r="AF149" i="10962"/>
  <c r="AB149" i="10962"/>
  <c r="W148" i="10962"/>
  <c r="Y148" i="10962"/>
  <c r="AA148" i="10962"/>
  <c r="AC148" i="10962"/>
  <c r="AE148" i="10962"/>
  <c r="AG148" i="10962"/>
  <c r="AF147" i="10962"/>
  <c r="AB147" i="10962"/>
  <c r="W146" i="10962"/>
  <c r="Y146" i="10962"/>
  <c r="AA146" i="10962"/>
  <c r="AC146" i="10962"/>
  <c r="AE146" i="10962"/>
  <c r="AG146" i="10962"/>
  <c r="AF145" i="10962"/>
  <c r="AB145" i="10962"/>
  <c r="W144" i="10962"/>
  <c r="Y144" i="10962"/>
  <c r="AA144" i="10962"/>
  <c r="AC144" i="10962"/>
  <c r="AE144" i="10962"/>
  <c r="AG144" i="10962"/>
  <c r="AF143" i="10962"/>
  <c r="AB143" i="10962"/>
  <c r="W142" i="10962"/>
  <c r="Y142" i="10962"/>
  <c r="AA142" i="10962"/>
  <c r="AC142" i="10962"/>
  <c r="AE142" i="10962"/>
  <c r="AG142" i="10962"/>
  <c r="AF141" i="10962"/>
  <c r="AB141" i="10962"/>
  <c r="W140" i="10962"/>
  <c r="Y140" i="10962"/>
  <c r="AA140" i="10962"/>
  <c r="AC140" i="10962"/>
  <c r="AE140" i="10962"/>
  <c r="AG140" i="10962"/>
  <c r="AF139" i="10962"/>
  <c r="AB139" i="10962"/>
  <c r="W138" i="10962"/>
  <c r="Y138" i="10962"/>
  <c r="AA138" i="10962"/>
  <c r="AC138" i="10962"/>
  <c r="AE138" i="10962"/>
  <c r="AG138" i="10962"/>
  <c r="AF137" i="10962"/>
  <c r="AB137" i="10962"/>
  <c r="W136" i="10962"/>
  <c r="Y136" i="10962"/>
  <c r="AA136" i="10962"/>
  <c r="AC136" i="10962"/>
  <c r="AE136" i="10962"/>
  <c r="AG136" i="10962"/>
  <c r="AF135" i="10962"/>
  <c r="AB135" i="10962"/>
  <c r="W134" i="10962"/>
  <c r="Y134" i="10962"/>
  <c r="AA134" i="10962"/>
  <c r="AC134" i="10962"/>
  <c r="AE134" i="10962"/>
  <c r="AG134" i="10962"/>
  <c r="AF133" i="10962"/>
  <c r="AB133" i="10962"/>
  <c r="W132" i="10962"/>
  <c r="Y132" i="10962"/>
  <c r="AA132" i="10962"/>
  <c r="AC132" i="10962"/>
  <c r="AE132" i="10962"/>
  <c r="AG132" i="10962"/>
  <c r="AF131" i="10962"/>
  <c r="AB131" i="10962"/>
  <c r="W130" i="10962"/>
  <c r="Y130" i="10962"/>
  <c r="AA130" i="10962"/>
  <c r="AC130" i="10962"/>
  <c r="AE130" i="10962"/>
  <c r="AG130" i="10962"/>
  <c r="AF129" i="10962"/>
  <c r="AB129" i="10962"/>
  <c r="W128" i="10962"/>
  <c r="Y128" i="10962"/>
  <c r="AA128" i="10962"/>
  <c r="AC128" i="10962"/>
  <c r="AE128" i="10962"/>
  <c r="AG128" i="10962"/>
  <c r="AF127" i="10962"/>
  <c r="AB127" i="10962"/>
  <c r="W126" i="10962"/>
  <c r="Y126" i="10962"/>
  <c r="AA126" i="10962"/>
  <c r="AC126" i="10962"/>
  <c r="AE126" i="10962"/>
  <c r="AG126" i="10962"/>
  <c r="AF125" i="10962"/>
  <c r="AB125" i="10962"/>
  <c r="W124" i="10962"/>
  <c r="Y124" i="10962"/>
  <c r="AA124" i="10962"/>
  <c r="AC124" i="10962"/>
  <c r="AE124" i="10962"/>
  <c r="AG124" i="10962"/>
  <c r="AF123" i="10962"/>
  <c r="AB123" i="10962"/>
  <c r="W122" i="10962"/>
  <c r="Y122" i="10962"/>
  <c r="AA122" i="10962"/>
  <c r="AC122" i="10962"/>
  <c r="AE122" i="10962"/>
  <c r="AG122" i="10962"/>
  <c r="W165" i="10962"/>
  <c r="Y165" i="10962"/>
  <c r="AA165" i="10962"/>
  <c r="AC165" i="10962"/>
  <c r="AE165" i="10962"/>
  <c r="AG165" i="10962"/>
  <c r="W163" i="10962"/>
  <c r="Y163" i="10962"/>
  <c r="AA163" i="10962"/>
  <c r="AC163" i="10962"/>
  <c r="AE163" i="10962"/>
  <c r="AG163" i="10962"/>
  <c r="W161" i="10962"/>
  <c r="Y161" i="10962"/>
  <c r="AA161" i="10962"/>
  <c r="AC161" i="10962"/>
  <c r="AE161" i="10962"/>
  <c r="AG161" i="10962"/>
  <c r="W159" i="10962"/>
  <c r="Y159" i="10962"/>
  <c r="AA159" i="10962"/>
  <c r="AC159" i="10962"/>
  <c r="AE159" i="10962"/>
  <c r="AG159" i="10962"/>
  <c r="W157" i="10962"/>
  <c r="Y157" i="10962"/>
  <c r="AA157" i="10962"/>
  <c r="AC157" i="10962"/>
  <c r="AE157" i="10962"/>
  <c r="AG157" i="10962"/>
  <c r="W155" i="10962"/>
  <c r="Y155" i="10962"/>
  <c r="AA155" i="10962"/>
  <c r="AC155" i="10962"/>
  <c r="AE155" i="10962"/>
  <c r="AG155" i="10962"/>
  <c r="W153" i="10962"/>
  <c r="Y153" i="10962"/>
  <c r="AA153" i="10962"/>
  <c r="AC153" i="10962"/>
  <c r="AE153" i="10962"/>
  <c r="AG153" i="10962"/>
  <c r="W151" i="10962"/>
  <c r="Y151" i="10962"/>
  <c r="AA151" i="10962"/>
  <c r="AC151" i="10962"/>
  <c r="AE151" i="10962"/>
  <c r="AG151" i="10962"/>
  <c r="W149" i="10962"/>
  <c r="Y149" i="10962"/>
  <c r="AA149" i="10962"/>
  <c r="AC149" i="10962"/>
  <c r="AE149" i="10962"/>
  <c r="AG149" i="10962"/>
  <c r="W147" i="10962"/>
  <c r="Y147" i="10962"/>
  <c r="AA147" i="10962"/>
  <c r="AC147" i="10962"/>
  <c r="AE147" i="10962"/>
  <c r="AG147" i="10962"/>
  <c r="W145" i="10962"/>
  <c r="Y145" i="10962"/>
  <c r="AA145" i="10962"/>
  <c r="AC145" i="10962"/>
  <c r="AE145" i="10962"/>
  <c r="AG145" i="10962"/>
  <c r="W143" i="10962"/>
  <c r="Y143" i="10962"/>
  <c r="AA143" i="10962"/>
  <c r="AC143" i="10962"/>
  <c r="AE143" i="10962"/>
  <c r="AG143" i="10962"/>
  <c r="W141" i="10962"/>
  <c r="Y141" i="10962"/>
  <c r="AA141" i="10962"/>
  <c r="AC141" i="10962"/>
  <c r="AE141" i="10962"/>
  <c r="AG141" i="10962"/>
  <c r="W139" i="10962"/>
  <c r="Y139" i="10962"/>
  <c r="AA139" i="10962"/>
  <c r="AC139" i="10962"/>
  <c r="AE139" i="10962"/>
  <c r="AG139" i="10962"/>
  <c r="W137" i="10962"/>
  <c r="Y137" i="10962"/>
  <c r="AA137" i="10962"/>
  <c r="AC137" i="10962"/>
  <c r="AE137" i="10962"/>
  <c r="AG137" i="10962"/>
  <c r="W135" i="10962"/>
  <c r="Y135" i="10962"/>
  <c r="AA135" i="10962"/>
  <c r="AC135" i="10962"/>
  <c r="AE135" i="10962"/>
  <c r="AG135" i="10962"/>
  <c r="W133" i="10962"/>
  <c r="Y133" i="10962"/>
  <c r="AA133" i="10962"/>
  <c r="AC133" i="10962"/>
  <c r="AE133" i="10962"/>
  <c r="AG133" i="10962"/>
  <c r="W131" i="10962"/>
  <c r="Y131" i="10962"/>
  <c r="AA131" i="10962"/>
  <c r="AC131" i="10962"/>
  <c r="AE131" i="10962"/>
  <c r="AG131" i="10962"/>
  <c r="W129" i="10962"/>
  <c r="Y129" i="10962"/>
  <c r="AA129" i="10962"/>
  <c r="AC129" i="10962"/>
  <c r="AE129" i="10962"/>
  <c r="AG129" i="10962"/>
  <c r="W127" i="10962"/>
  <c r="Y127" i="10962"/>
  <c r="AA127" i="10962"/>
  <c r="AC127" i="10962"/>
  <c r="AE127" i="10962"/>
  <c r="AG127" i="10962"/>
  <c r="W125" i="10962"/>
  <c r="Y125" i="10962"/>
  <c r="AA125" i="10962"/>
  <c r="AC125" i="10962"/>
  <c r="AE125" i="10962"/>
  <c r="AG125" i="10962"/>
  <c r="W123" i="10962"/>
  <c r="Y123" i="10962"/>
  <c r="AA123" i="10962"/>
  <c r="AC123" i="10962"/>
  <c r="AE123" i="10962"/>
  <c r="AG123" i="10962"/>
  <c r="X122" i="10962"/>
  <c r="W61" i="10962"/>
  <c r="Y61" i="10962"/>
  <c r="W59" i="10962"/>
  <c r="Y59" i="10962"/>
  <c r="AA59" i="10962"/>
  <c r="AC59" i="10962"/>
  <c r="AE59" i="10962"/>
  <c r="AG59" i="10962"/>
  <c r="W57" i="10962"/>
  <c r="Y57" i="10962"/>
  <c r="AA57" i="10962"/>
  <c r="AC57" i="10962"/>
  <c r="AE57" i="10962"/>
  <c r="AG57" i="10962"/>
  <c r="W55" i="10962"/>
  <c r="Y55" i="10962"/>
  <c r="AA55" i="10962"/>
  <c r="AC55" i="10962"/>
  <c r="AE55" i="10962"/>
  <c r="AG55" i="10962"/>
  <c r="W53" i="10962"/>
  <c r="Y53" i="10962"/>
  <c r="AA53" i="10962"/>
  <c r="AC53" i="10962"/>
  <c r="AE53" i="10962"/>
  <c r="AG53" i="10962"/>
  <c r="W50" i="10962"/>
  <c r="Y50" i="10962"/>
  <c r="AA50" i="10962"/>
  <c r="AC50" i="10962"/>
  <c r="AE50" i="10962"/>
  <c r="AG50" i="10962"/>
  <c r="W48" i="10962"/>
  <c r="Y48" i="10962"/>
  <c r="AA48" i="10962"/>
  <c r="AC48" i="10962"/>
  <c r="AE48" i="10962"/>
  <c r="AG48" i="10962"/>
  <c r="W46" i="10962"/>
  <c r="Y46" i="10962"/>
  <c r="AA46" i="10962"/>
  <c r="AC46" i="10962"/>
  <c r="AE46" i="10962"/>
  <c r="AG46" i="10962"/>
  <c r="AF44" i="10962"/>
  <c r="AF42" i="10962"/>
  <c r="AB42" i="10962"/>
  <c r="W33" i="10962"/>
  <c r="Z33" i="10962"/>
  <c r="AD33" i="10962"/>
  <c r="AH33" i="10962"/>
  <c r="W27" i="10962"/>
  <c r="Z27" i="10962"/>
  <c r="AD27" i="10962"/>
  <c r="AH27" i="10962"/>
  <c r="AG121" i="10962"/>
  <c r="AE121" i="10962"/>
  <c r="AC121" i="10962"/>
  <c r="AA121" i="10962"/>
  <c r="Y121" i="10962"/>
  <c r="AG120" i="10962"/>
  <c r="AE120" i="10962"/>
  <c r="AC120" i="10962"/>
  <c r="AA120" i="10962"/>
  <c r="Y120" i="10962"/>
  <c r="AG119" i="10962"/>
  <c r="AE119" i="10962"/>
  <c r="AC119" i="10962"/>
  <c r="AA119" i="10962"/>
  <c r="Y119" i="10962"/>
  <c r="AG118" i="10962"/>
  <c r="AE118" i="10962"/>
  <c r="AC118" i="10962"/>
  <c r="AA118" i="10962"/>
  <c r="Y118" i="10962"/>
  <c r="AG117" i="10962"/>
  <c r="AE117" i="10962"/>
  <c r="AC117" i="10962"/>
  <c r="AA117" i="10962"/>
  <c r="Y117" i="10962"/>
  <c r="AG116" i="10962"/>
  <c r="AE116" i="10962"/>
  <c r="AC116" i="10962"/>
  <c r="AA116" i="10962"/>
  <c r="Y116" i="10962"/>
  <c r="AG115" i="10962"/>
  <c r="AE115" i="10962"/>
  <c r="AC115" i="10962"/>
  <c r="AA115" i="10962"/>
  <c r="Y115" i="10962"/>
  <c r="AG114" i="10962"/>
  <c r="AE114" i="10962"/>
  <c r="AC114" i="10962"/>
  <c r="AA114" i="10962"/>
  <c r="Y114" i="10962"/>
  <c r="AG113" i="10962"/>
  <c r="AE113" i="10962"/>
  <c r="AC113" i="10962"/>
  <c r="AA113" i="10962"/>
  <c r="Y113" i="10962"/>
  <c r="AG112" i="10962"/>
  <c r="AE112" i="10962"/>
  <c r="AC112" i="10962"/>
  <c r="AA112" i="10962"/>
  <c r="Y112" i="10962"/>
  <c r="AG111" i="10962"/>
  <c r="AE111" i="10962"/>
  <c r="AC111" i="10962"/>
  <c r="AA111" i="10962"/>
  <c r="Y111" i="10962"/>
  <c r="AG110" i="10962"/>
  <c r="AE110" i="10962"/>
  <c r="AC110" i="10962"/>
  <c r="AA110" i="10962"/>
  <c r="Y110" i="10962"/>
  <c r="AG109" i="10962"/>
  <c r="AE109" i="10962"/>
  <c r="AC109" i="10962"/>
  <c r="AA109" i="10962"/>
  <c r="Y109" i="10962"/>
  <c r="AG108" i="10962"/>
  <c r="AE108" i="10962"/>
  <c r="AC108" i="10962"/>
  <c r="AA108" i="10962"/>
  <c r="Y108" i="10962"/>
  <c r="AG107" i="10962"/>
  <c r="AE107" i="10962"/>
  <c r="AC107" i="10962"/>
  <c r="AA107" i="10962"/>
  <c r="Y107" i="10962"/>
  <c r="AG106" i="10962"/>
  <c r="AE106" i="10962"/>
  <c r="AC106" i="10962"/>
  <c r="AA106" i="10962"/>
  <c r="Y106" i="10962"/>
  <c r="AG105" i="10962"/>
  <c r="AE105" i="10962"/>
  <c r="AC105" i="10962"/>
  <c r="AA105" i="10962"/>
  <c r="Y105" i="10962"/>
  <c r="AG104" i="10962"/>
  <c r="AE104" i="10962"/>
  <c r="AC104" i="10962"/>
  <c r="AA104" i="10962"/>
  <c r="Y104" i="10962"/>
  <c r="AG103" i="10962"/>
  <c r="AE103" i="10962"/>
  <c r="AC103" i="10962"/>
  <c r="AA103" i="10962"/>
  <c r="Y103" i="10962"/>
  <c r="AG102" i="10962"/>
  <c r="AE102" i="10962"/>
  <c r="AC102" i="10962"/>
  <c r="AA102" i="10962"/>
  <c r="Y102" i="10962"/>
  <c r="AV101" i="10962"/>
  <c r="AV100" i="10962"/>
  <c r="AV99" i="10962"/>
  <c r="AV98" i="10962"/>
  <c r="AV97" i="10962"/>
  <c r="AV96" i="10962"/>
  <c r="AH100" i="10962"/>
  <c r="AH98" i="10962"/>
  <c r="AH96" i="10962"/>
  <c r="AV95" i="10962"/>
  <c r="AH95" i="10962"/>
  <c r="AG101" i="10962"/>
  <c r="AG99" i="10962"/>
  <c r="AG97" i="10962"/>
  <c r="AG95" i="10962"/>
  <c r="AV94" i="10962"/>
  <c r="AH94" i="10962"/>
  <c r="AF100" i="10962"/>
  <c r="AF98" i="10962"/>
  <c r="AF96" i="10962"/>
  <c r="AF94" i="10962"/>
  <c r="AV93" i="10962"/>
  <c r="AH93" i="10962"/>
  <c r="AF93" i="10962"/>
  <c r="AE101" i="10962"/>
  <c r="AE99" i="10962"/>
  <c r="AE97" i="10962"/>
  <c r="AE95" i="10962"/>
  <c r="AE93" i="10962"/>
  <c r="AV92" i="10962"/>
  <c r="AH92" i="10962"/>
  <c r="AF92" i="10962"/>
  <c r="AD100" i="10962"/>
  <c r="AD98" i="10962"/>
  <c r="AD96" i="10962"/>
  <c r="AD94" i="10962"/>
  <c r="AD92" i="10962"/>
  <c r="AV91" i="10962"/>
  <c r="AH91" i="10962"/>
  <c r="AF91" i="10962"/>
  <c r="AD91" i="10962"/>
  <c r="AC101" i="10962"/>
  <c r="AC99" i="10962"/>
  <c r="AC97" i="10962"/>
  <c r="AC95" i="10962"/>
  <c r="AC93" i="10962"/>
  <c r="AC91" i="10962"/>
  <c r="AV90" i="10962"/>
  <c r="AH90" i="10962"/>
  <c r="AF90" i="10962"/>
  <c r="AD90" i="10962"/>
  <c r="AB100" i="10962"/>
  <c r="AB98" i="10962"/>
  <c r="AB96" i="10962"/>
  <c r="AB94" i="10962"/>
  <c r="AB92" i="10962"/>
  <c r="AB90" i="10962"/>
  <c r="AV89" i="10962"/>
  <c r="AH89" i="10962"/>
  <c r="AF89" i="10962"/>
  <c r="AD89" i="10962"/>
  <c r="AB89" i="10962"/>
  <c r="AA101" i="10962"/>
  <c r="AA99" i="10962"/>
  <c r="AA97" i="10962"/>
  <c r="AA95" i="10962"/>
  <c r="AA93" i="10962"/>
  <c r="AA91" i="10962"/>
  <c r="AA89" i="10962"/>
  <c r="AV88" i="10962"/>
  <c r="AH88" i="10962"/>
  <c r="AF88" i="10962"/>
  <c r="AD88" i="10962"/>
  <c r="AB88" i="10962"/>
  <c r="Z100" i="10962"/>
  <c r="Z98" i="10962"/>
  <c r="Z96" i="10962"/>
  <c r="Z94" i="10962"/>
  <c r="Z92" i="10962"/>
  <c r="Z90" i="10962"/>
  <c r="Z88" i="10962"/>
  <c r="AV87" i="10962"/>
  <c r="AH87" i="10962"/>
  <c r="AF87" i="10962"/>
  <c r="AD87" i="10962"/>
  <c r="AB87" i="10962"/>
  <c r="Z87" i="10962"/>
  <c r="Y100" i="10962"/>
  <c r="Y96" i="10962"/>
  <c r="Y92" i="10962"/>
  <c r="Y90" i="10962"/>
  <c r="Y88" i="10962"/>
  <c r="AG86" i="10962"/>
  <c r="AE86" i="10962"/>
  <c r="AC86" i="10962"/>
  <c r="AA86" i="10962"/>
  <c r="X99" i="10962"/>
  <c r="X95" i="10962"/>
  <c r="X91" i="10962"/>
  <c r="X87" i="10962"/>
  <c r="AV85" i="10962"/>
  <c r="AG85" i="10962"/>
  <c r="AC85" i="10962"/>
  <c r="Y85" i="10962"/>
  <c r="AG83" i="10962"/>
  <c r="AE83" i="10962"/>
  <c r="AC83" i="10962"/>
  <c r="AA83" i="10962"/>
  <c r="Y83" i="10962"/>
  <c r="AH82" i="10962"/>
  <c r="AD82" i="10962"/>
  <c r="Z82" i="10962"/>
  <c r="AV81" i="10962"/>
  <c r="AV79" i="10962"/>
  <c r="AH78" i="10962"/>
  <c r="AD78" i="10962"/>
  <c r="Z78" i="10962"/>
  <c r="AG77" i="10962"/>
  <c r="AE77" i="10962"/>
  <c r="AC77" i="10962"/>
  <c r="AA77" i="10962"/>
  <c r="Y77" i="10962"/>
  <c r="AV75" i="10962"/>
  <c r="AH74" i="10962"/>
  <c r="AD74" i="10962"/>
  <c r="Z74" i="10962"/>
  <c r="AG73" i="10962"/>
  <c r="AE73" i="10962"/>
  <c r="AC73" i="10962"/>
  <c r="AA73" i="10962"/>
  <c r="Y73" i="10962"/>
  <c r="AF72" i="10962"/>
  <c r="AB72" i="10962"/>
  <c r="AG69" i="10962"/>
  <c r="AE69" i="10962"/>
  <c r="AC69" i="10962"/>
  <c r="AA69" i="10962"/>
  <c r="Y69" i="10962"/>
  <c r="AG67" i="10962"/>
  <c r="AE67" i="10962"/>
  <c r="AC67" i="10962"/>
  <c r="AA67" i="10962"/>
  <c r="Y67" i="10962"/>
  <c r="AG65" i="10962"/>
  <c r="AE65" i="10962"/>
  <c r="AC65" i="10962"/>
  <c r="AA65" i="10962"/>
  <c r="Y65" i="10962"/>
  <c r="AG63" i="10962"/>
  <c r="AE63" i="10962"/>
  <c r="AC63" i="10962"/>
  <c r="AA63" i="10962"/>
  <c r="Y63" i="10962"/>
  <c r="AG61" i="10962"/>
  <c r="AE61" i="10962"/>
  <c r="AC61" i="10962"/>
  <c r="AA61" i="10962"/>
  <c r="X61" i="10962"/>
  <c r="AF59" i="10962"/>
  <c r="AB59" i="10962"/>
  <c r="X59" i="10962"/>
  <c r="AF57" i="10962"/>
  <c r="AB57" i="10962"/>
  <c r="X57" i="10962"/>
  <c r="AF55" i="10962"/>
  <c r="AB55" i="10962"/>
  <c r="X55" i="10962"/>
  <c r="AF53" i="10962"/>
  <c r="AB53" i="10962"/>
  <c r="X53" i="10962"/>
  <c r="AF50" i="10962"/>
  <c r="AB50" i="10962"/>
  <c r="X50" i="10962"/>
  <c r="AF48" i="10962"/>
  <c r="AB48" i="10962"/>
  <c r="X48" i="10962"/>
  <c r="W44" i="10962"/>
  <c r="Z44" i="10962"/>
  <c r="AD44" i="10962"/>
  <c r="AH44" i="10962"/>
  <c r="W42" i="10962"/>
  <c r="Y42" i="10962"/>
  <c r="AA42" i="10962"/>
  <c r="AC42" i="10962"/>
  <c r="AE42" i="10962"/>
  <c r="AG42" i="10962"/>
  <c r="W35" i="10962"/>
  <c r="Y35" i="10962"/>
  <c r="AA35" i="10962"/>
  <c r="AC35" i="10962"/>
  <c r="AE35" i="10962"/>
  <c r="AG35" i="10962"/>
  <c r="AF33" i="10962"/>
  <c r="X33" i="10962"/>
  <c r="W29" i="10962"/>
  <c r="Z29" i="10962"/>
  <c r="AD29" i="10962"/>
  <c r="AH29" i="10962"/>
  <c r="AF27" i="10962"/>
  <c r="X27" i="10962"/>
  <c r="W23" i="10962"/>
  <c r="Z23" i="10962"/>
  <c r="AD23" i="10962"/>
  <c r="AH23" i="10962"/>
  <c r="U23" i="10962"/>
  <c r="BC115" i="10962" l="1"/>
  <c r="BC108" i="10962"/>
  <c r="BC148" i="10962"/>
  <c r="BC113" i="10962"/>
  <c r="BC137" i="10962"/>
  <c r="BA149" i="10962"/>
  <c r="BE149" i="10962" s="1"/>
  <c r="AX141" i="10962"/>
  <c r="BA134" i="10962"/>
  <c r="BE134" i="10962" s="1"/>
  <c r="AX127" i="10962"/>
  <c r="AX120" i="10962"/>
  <c r="AX148" i="10962"/>
  <c r="AX143" i="10962"/>
  <c r="BA136" i="10962"/>
  <c r="BE136" i="10962" s="1"/>
  <c r="BA131" i="10962"/>
  <c r="BE131" i="10962" s="1"/>
  <c r="AY123" i="10962"/>
  <c r="BA151" i="10962"/>
  <c r="BE151" i="10962" s="1"/>
  <c r="AY146" i="10962"/>
  <c r="BA141" i="10962"/>
  <c r="BE141" i="10962" s="1"/>
  <c r="AY137" i="10962"/>
  <c r="AY133" i="10962"/>
  <c r="AX128" i="10962"/>
  <c r="AY152" i="10962"/>
  <c r="AX147" i="10962"/>
  <c r="BA143" i="10962"/>
  <c r="BE143" i="10962" s="1"/>
  <c r="AY139" i="10962"/>
  <c r="AY135" i="10962"/>
  <c r="AY129" i="10962"/>
  <c r="AY113" i="10962"/>
  <c r="AY107" i="10962"/>
  <c r="AY103" i="10962"/>
  <c r="AX113" i="10962"/>
  <c r="AX109" i="10962"/>
  <c r="AX105" i="10962"/>
  <c r="BA126" i="10962"/>
  <c r="BE126" i="10962" s="1"/>
  <c r="AY119" i="10962"/>
  <c r="AX115" i="10962"/>
  <c r="AY110" i="10962"/>
  <c r="AY127" i="10962"/>
  <c r="BA122" i="10962"/>
  <c r="BE122" i="10962" s="1"/>
  <c r="AY118" i="10962"/>
  <c r="AX111" i="10962"/>
  <c r="BA107" i="10962"/>
  <c r="BE107" i="10962" s="1"/>
  <c r="BA103" i="10962"/>
  <c r="BE103" i="10962" s="1"/>
  <c r="AX22" i="10962"/>
  <c r="AY22" i="10962" s="1"/>
  <c r="BC138" i="10962"/>
  <c r="BC116" i="10962"/>
  <c r="BC145" i="10962"/>
  <c r="BC123" i="10962"/>
  <c r="BC152" i="10962"/>
  <c r="BC117" i="10962"/>
  <c r="W173" i="10962"/>
  <c r="CJ84" i="10962" s="1"/>
  <c r="BC102" i="10962"/>
  <c r="BC120" i="10962"/>
  <c r="AX151" i="10962"/>
  <c r="AX144" i="10962"/>
  <c r="AX138" i="10962"/>
  <c r="AX130" i="10962"/>
  <c r="AY124" i="10962"/>
  <c r="AX114" i="10962"/>
  <c r="BA146" i="10962"/>
  <c r="BA140" i="10962"/>
  <c r="BE140" i="10962" s="1"/>
  <c r="BA133" i="10962"/>
  <c r="BE133" i="10962" s="1"/>
  <c r="AY125" i="10962"/>
  <c r="AX118" i="10962"/>
  <c r="AX149" i="10962"/>
  <c r="BA144" i="10962"/>
  <c r="BE144" i="10962" s="1"/>
  <c r="BA139" i="10962"/>
  <c r="BE139" i="10962" s="1"/>
  <c r="BA135" i="10962"/>
  <c r="AY131" i="10962"/>
  <c r="AX123" i="10962"/>
  <c r="AY150" i="10962"/>
  <c r="AX145" i="10962"/>
  <c r="AY141" i="10962"/>
  <c r="AX137" i="10962"/>
  <c r="AX131" i="10962"/>
  <c r="AY122" i="10962"/>
  <c r="AY109" i="10962"/>
  <c r="AY105" i="10962"/>
  <c r="AY117" i="10962"/>
  <c r="BA111" i="10962"/>
  <c r="AX107" i="10962"/>
  <c r="AX103" i="10962"/>
  <c r="BA121" i="10962"/>
  <c r="AX117" i="10962"/>
  <c r="AX112" i="10962"/>
  <c r="BA130" i="10962"/>
  <c r="BA124" i="10962"/>
  <c r="AY120" i="10962"/>
  <c r="AY114" i="10962"/>
  <c r="BA109" i="10962"/>
  <c r="BA105" i="10962"/>
  <c r="BA119" i="10986"/>
  <c r="BA118" i="10986"/>
  <c r="BA111" i="10986"/>
  <c r="BA96" i="10986"/>
  <c r="BA88" i="10986"/>
  <c r="BA75" i="10986"/>
  <c r="BA66" i="10986"/>
  <c r="BA54" i="10986"/>
  <c r="BA63" i="10986"/>
  <c r="BA31" i="10986"/>
  <c r="BA46" i="10986"/>
  <c r="BA57" i="10986"/>
  <c r="BA36" i="10986"/>
  <c r="BA123" i="10986"/>
  <c r="BA94" i="10986"/>
  <c r="BA77" i="10986"/>
  <c r="BA104" i="10986"/>
  <c r="BA70" i="10986"/>
  <c r="BA52" i="10986"/>
  <c r="BA24" i="10986"/>
  <c r="BA42" i="10986"/>
  <c r="BA99" i="10986"/>
  <c r="BA67" i="10986"/>
  <c r="BA28" i="10986"/>
  <c r="BA39" i="10986"/>
  <c r="BA56" i="10986"/>
  <c r="BA124" i="10986"/>
  <c r="BA109" i="10986"/>
  <c r="BA108" i="10986"/>
  <c r="BA95" i="10986"/>
  <c r="BA87" i="10986"/>
  <c r="BA100" i="10986"/>
  <c r="BA73" i="10986"/>
  <c r="BA65" i="10986"/>
  <c r="BA61" i="10986"/>
  <c r="BA45" i="10986"/>
  <c r="BA49" i="10986"/>
  <c r="BA23" i="10986"/>
  <c r="BA41" i="10986"/>
  <c r="BA32" i="10986"/>
  <c r="BA86" i="10986"/>
  <c r="BA103" i="10986"/>
  <c r="BA81" i="10986"/>
  <c r="BA60" i="10986"/>
  <c r="BA30" i="10986"/>
  <c r="BA34" i="10986"/>
  <c r="BA106" i="10986"/>
  <c r="BA89" i="10986"/>
  <c r="BA38" i="10986"/>
  <c r="BA117" i="10986"/>
  <c r="BA114" i="10986"/>
  <c r="BA97" i="10986"/>
  <c r="BA110" i="10986"/>
  <c r="BA93" i="10986"/>
  <c r="BA85" i="10986"/>
  <c r="BA71" i="10986"/>
  <c r="BA102" i="10986"/>
  <c r="BA64" i="10986"/>
  <c r="BA47" i="10986"/>
  <c r="BA51" i="10986"/>
  <c r="BA120" i="10986"/>
  <c r="BA101" i="10986"/>
  <c r="BA116" i="10986"/>
  <c r="BA91" i="10986"/>
  <c r="BA83" i="10986"/>
  <c r="BA115" i="10986"/>
  <c r="BA55" i="10986"/>
  <c r="BA29" i="10986"/>
  <c r="BA90" i="10986"/>
  <c r="BA59" i="10986"/>
  <c r="BA43" i="10986"/>
  <c r="BA27" i="10986"/>
  <c r="BA22" i="10986"/>
  <c r="BA98" i="10986"/>
  <c r="BA35" i="10986"/>
  <c r="BA78" i="10986"/>
  <c r="BA37" i="10986"/>
  <c r="BA44" i="10986"/>
  <c r="BA121" i="10986"/>
  <c r="BA80" i="10986"/>
  <c r="BA107" i="10986"/>
  <c r="BA92" i="10986"/>
  <c r="BA84" i="10986"/>
  <c r="BA74" i="10986"/>
  <c r="BA68" i="10986"/>
  <c r="BA69" i="10986"/>
  <c r="BA62" i="10986"/>
  <c r="BA72" i="10986"/>
  <c r="BA58" i="10986"/>
  <c r="BA50" i="10986"/>
  <c r="BA48" i="10986"/>
  <c r="BA33" i="10986"/>
  <c r="BA40" i="10986"/>
  <c r="BA122" i="10986"/>
  <c r="BA82" i="10986"/>
  <c r="BA53" i="10986"/>
  <c r="BA26" i="10986"/>
  <c r="BA21" i="10986"/>
  <c r="BA105" i="10986"/>
  <c r="BA112" i="10986"/>
  <c r="BA79" i="10986"/>
  <c r="BA76" i="10986"/>
  <c r="BA25" i="10986"/>
  <c r="AX26" i="10985"/>
  <c r="AY26" i="10985" s="1"/>
  <c r="AZ26" i="10985" s="1"/>
  <c r="BF26" i="10985" s="1"/>
  <c r="AX35" i="10985"/>
  <c r="AY35" i="10985" s="1"/>
  <c r="AZ35" i="10985" s="1"/>
  <c r="BF35" i="10985" s="1"/>
  <c r="AX23" i="10985"/>
  <c r="AY23" i="10985" s="1"/>
  <c r="AZ23" i="10985" s="1"/>
  <c r="BF23" i="10985" s="1"/>
  <c r="AX37" i="10985"/>
  <c r="AY37" i="10985" s="1"/>
  <c r="AZ37" i="10985" s="1"/>
  <c r="BF37" i="10985" s="1"/>
  <c r="AX45" i="10985"/>
  <c r="AY45" i="10985" s="1"/>
  <c r="AZ45" i="10985" s="1"/>
  <c r="BF45" i="10985" s="1"/>
  <c r="AX43" i="10985"/>
  <c r="AY43" i="10985" s="1"/>
  <c r="AZ43" i="10985" s="1"/>
  <c r="BF43" i="10985" s="1"/>
  <c r="AX68" i="10985"/>
  <c r="AY68" i="10985" s="1"/>
  <c r="AZ68" i="10985" s="1"/>
  <c r="BF68" i="10985" s="1"/>
  <c r="AX75" i="10985"/>
  <c r="AY75" i="10985" s="1"/>
  <c r="AZ75" i="10985" s="1"/>
  <c r="BF75" i="10985" s="1"/>
  <c r="AX73" i="10985"/>
  <c r="AY73" i="10985" s="1"/>
  <c r="AZ73" i="10985" s="1"/>
  <c r="BF73" i="10985" s="1"/>
  <c r="AX83" i="10985"/>
  <c r="AY83" i="10985" s="1"/>
  <c r="AZ83" i="10985" s="1"/>
  <c r="BF83" i="10985" s="1"/>
  <c r="AX25" i="10985"/>
  <c r="AY25" i="10985" s="1"/>
  <c r="AZ25" i="10985" s="1"/>
  <c r="BF25" i="10985" s="1"/>
  <c r="AX44" i="10985"/>
  <c r="AY44" i="10985" s="1"/>
  <c r="AZ44" i="10985" s="1"/>
  <c r="BF44" i="10985" s="1"/>
  <c r="AX55" i="10985"/>
  <c r="AY55" i="10985" s="1"/>
  <c r="AZ55" i="10985" s="1"/>
  <c r="BF55" i="10985" s="1"/>
  <c r="AX88" i="10985"/>
  <c r="AY88" i="10985" s="1"/>
  <c r="AZ88" i="10985" s="1"/>
  <c r="BF88" i="10985" s="1"/>
  <c r="AX69" i="10985"/>
  <c r="AY69" i="10985" s="1"/>
  <c r="AZ69" i="10985" s="1"/>
  <c r="BF69" i="10985" s="1"/>
  <c r="AX92" i="10985"/>
  <c r="AY92" i="10985" s="1"/>
  <c r="AZ92" i="10985" s="1"/>
  <c r="BF92" i="10985" s="1"/>
  <c r="AX114" i="10985"/>
  <c r="AY114" i="10985" s="1"/>
  <c r="AZ114" i="10985" s="1"/>
  <c r="BF114" i="10985" s="1"/>
  <c r="AX38" i="10985"/>
  <c r="AY38" i="10985" s="1"/>
  <c r="AZ38" i="10985" s="1"/>
  <c r="BF38" i="10985" s="1"/>
  <c r="AX64" i="10985"/>
  <c r="AY64" i="10985" s="1"/>
  <c r="AZ64" i="10985" s="1"/>
  <c r="BF64" i="10985" s="1"/>
  <c r="AX70" i="10985"/>
  <c r="AY70" i="10985" s="1"/>
  <c r="AZ70" i="10985" s="1"/>
  <c r="BF70" i="10985" s="1"/>
  <c r="AX120" i="10985"/>
  <c r="AY120" i="10985" s="1"/>
  <c r="AZ120" i="10985" s="1"/>
  <c r="BF120" i="10985" s="1"/>
  <c r="AX103" i="10985"/>
  <c r="AY103" i="10985" s="1"/>
  <c r="AZ103" i="10985" s="1"/>
  <c r="BF103" i="10985" s="1"/>
  <c r="AX28" i="10985"/>
  <c r="AY28" i="10985" s="1"/>
  <c r="AZ28" i="10985" s="1"/>
  <c r="BF28" i="10985" s="1"/>
  <c r="AX39" i="10985"/>
  <c r="AY39" i="10985" s="1"/>
  <c r="AZ39" i="10985" s="1"/>
  <c r="BF39" i="10985" s="1"/>
  <c r="AX53" i="10985"/>
  <c r="AY53" i="10985" s="1"/>
  <c r="AZ53" i="10985" s="1"/>
  <c r="BF53" i="10985" s="1"/>
  <c r="AX80" i="10985"/>
  <c r="AY80" i="10985" s="1"/>
  <c r="AZ80" i="10985" s="1"/>
  <c r="BF80" i="10985" s="1"/>
  <c r="AX61" i="10985"/>
  <c r="AY61" i="10985" s="1"/>
  <c r="AZ61" i="10985" s="1"/>
  <c r="BF61" i="10985" s="1"/>
  <c r="AX97" i="10985"/>
  <c r="AY97" i="10985" s="1"/>
  <c r="AZ97" i="10985" s="1"/>
  <c r="BF97" i="10985" s="1"/>
  <c r="AX99" i="10985"/>
  <c r="AY99" i="10985" s="1"/>
  <c r="AZ99" i="10985" s="1"/>
  <c r="BF99" i="10985" s="1"/>
  <c r="AX40" i="10985"/>
  <c r="AY40" i="10985" s="1"/>
  <c r="AZ40" i="10985" s="1"/>
  <c r="BF40" i="10985" s="1"/>
  <c r="AX47" i="10985"/>
  <c r="AY47" i="10985" s="1"/>
  <c r="AZ47" i="10985" s="1"/>
  <c r="BF47" i="10985" s="1"/>
  <c r="AX81" i="10985"/>
  <c r="AY81" i="10985" s="1"/>
  <c r="AZ81" i="10985" s="1"/>
  <c r="BF81" i="10985" s="1"/>
  <c r="AX98" i="10985"/>
  <c r="AY98" i="10985" s="1"/>
  <c r="AZ98" i="10985" s="1"/>
  <c r="BF98" i="10985" s="1"/>
  <c r="AX123" i="10985"/>
  <c r="AY123" i="10985" s="1"/>
  <c r="AZ123" i="10985" s="1"/>
  <c r="BF123" i="10985" s="1"/>
  <c r="AX36" i="10985"/>
  <c r="AY36" i="10985" s="1"/>
  <c r="AZ36" i="10985" s="1"/>
  <c r="BF36" i="10985" s="1"/>
  <c r="AX24" i="10985"/>
  <c r="AY24" i="10985" s="1"/>
  <c r="AZ24" i="10985" s="1"/>
  <c r="BF24" i="10985" s="1"/>
  <c r="AX63" i="10985"/>
  <c r="AY63" i="10985" s="1"/>
  <c r="AZ63" i="10985" s="1"/>
  <c r="BF63" i="10985" s="1"/>
  <c r="AX89" i="10985"/>
  <c r="AY89" i="10985" s="1"/>
  <c r="AZ89" i="10985" s="1"/>
  <c r="BF89" i="10985" s="1"/>
  <c r="AX87" i="10985"/>
  <c r="AY87" i="10985" s="1"/>
  <c r="AZ87" i="10985" s="1"/>
  <c r="BF87" i="10985" s="1"/>
  <c r="AX96" i="10985"/>
  <c r="AY96" i="10985" s="1"/>
  <c r="AZ96" i="10985" s="1"/>
  <c r="BF96" i="10985" s="1"/>
  <c r="AX119" i="10985"/>
  <c r="AY119" i="10985" s="1"/>
  <c r="AZ119" i="10985" s="1"/>
  <c r="BF119" i="10985" s="1"/>
  <c r="AX32" i="10985"/>
  <c r="AY32" i="10985" s="1"/>
  <c r="AZ32" i="10985" s="1"/>
  <c r="BF32" i="10985" s="1"/>
  <c r="AX42" i="10985"/>
  <c r="AY42" i="10985" s="1"/>
  <c r="AZ42" i="10985" s="1"/>
  <c r="BF42" i="10985" s="1"/>
  <c r="AX71" i="10985"/>
  <c r="AY71" i="10985" s="1"/>
  <c r="AZ71" i="10985" s="1"/>
  <c r="BF71" i="10985" s="1"/>
  <c r="AX65" i="10985"/>
  <c r="AY65" i="10985" s="1"/>
  <c r="AZ65" i="10985" s="1"/>
  <c r="BF65" i="10985" s="1"/>
  <c r="AX93" i="10985"/>
  <c r="AY93" i="10985" s="1"/>
  <c r="AZ93" i="10985" s="1"/>
  <c r="BF93" i="10985" s="1"/>
  <c r="AX115" i="10985"/>
  <c r="AY115" i="10985" s="1"/>
  <c r="AZ115" i="10985" s="1"/>
  <c r="BF115" i="10985" s="1"/>
  <c r="AX31" i="10985"/>
  <c r="AY31" i="10985" s="1"/>
  <c r="AZ31" i="10985" s="1"/>
  <c r="BF31" i="10985" s="1"/>
  <c r="AX58" i="10985"/>
  <c r="AY58" i="10985" s="1"/>
  <c r="AZ58" i="10985" s="1"/>
  <c r="BF58" i="10985" s="1"/>
  <c r="AX51" i="10985"/>
  <c r="AY51" i="10985" s="1"/>
  <c r="AZ51" i="10985" s="1"/>
  <c r="BF51" i="10985" s="1"/>
  <c r="AX85" i="10985"/>
  <c r="AY85" i="10985" s="1"/>
  <c r="AZ85" i="10985" s="1"/>
  <c r="BF85" i="10985" s="1"/>
  <c r="AX77" i="10985"/>
  <c r="AY77" i="10985" s="1"/>
  <c r="AZ77" i="10985" s="1"/>
  <c r="BF77" i="10985" s="1"/>
  <c r="AX94" i="10985"/>
  <c r="AY94" i="10985" s="1"/>
  <c r="AZ94" i="10985" s="1"/>
  <c r="BF94" i="10985" s="1"/>
  <c r="AX111" i="10985"/>
  <c r="AY111" i="10985" s="1"/>
  <c r="AZ111" i="10985" s="1"/>
  <c r="BF111" i="10985" s="1"/>
  <c r="AX62" i="10985"/>
  <c r="AY62" i="10985" s="1"/>
  <c r="AZ62" i="10985" s="1"/>
  <c r="BF62" i="10985" s="1"/>
  <c r="AX52" i="10985"/>
  <c r="AY52" i="10985" s="1"/>
  <c r="AZ52" i="10985" s="1"/>
  <c r="BF52" i="10985" s="1"/>
  <c r="AX78" i="10985"/>
  <c r="AY78" i="10985" s="1"/>
  <c r="AZ78" i="10985" s="1"/>
  <c r="BF78" i="10985" s="1"/>
  <c r="AX95" i="10985"/>
  <c r="AY95" i="10985" s="1"/>
  <c r="AZ95" i="10985" s="1"/>
  <c r="BF95" i="10985" s="1"/>
  <c r="AX117" i="10985"/>
  <c r="AY117" i="10985" s="1"/>
  <c r="AZ117" i="10985" s="1"/>
  <c r="BF117" i="10985" s="1"/>
  <c r="AX27" i="10985"/>
  <c r="AY27" i="10985" s="1"/>
  <c r="AZ27" i="10985" s="1"/>
  <c r="BF27" i="10985" s="1"/>
  <c r="AX41" i="10985"/>
  <c r="AY41" i="10985" s="1"/>
  <c r="AZ41" i="10985" s="1"/>
  <c r="BF41" i="10985" s="1"/>
  <c r="AX67" i="10985"/>
  <c r="AY67" i="10985" s="1"/>
  <c r="AZ67" i="10985" s="1"/>
  <c r="BF67" i="10985" s="1"/>
  <c r="AX74" i="10985"/>
  <c r="AY74" i="10985" s="1"/>
  <c r="AZ74" i="10985" s="1"/>
  <c r="BF74" i="10985" s="1"/>
  <c r="AX105" i="10985"/>
  <c r="AY105" i="10985" s="1"/>
  <c r="AZ105" i="10985" s="1"/>
  <c r="BF105" i="10985" s="1"/>
  <c r="AX112" i="10985"/>
  <c r="AY112" i="10985" s="1"/>
  <c r="AZ112" i="10985" s="1"/>
  <c r="BF112" i="10985" s="1"/>
  <c r="AX113" i="10985"/>
  <c r="AY113" i="10985" s="1"/>
  <c r="AZ113" i="10985" s="1"/>
  <c r="BF113" i="10985" s="1"/>
  <c r="AX48" i="10985"/>
  <c r="AY48" i="10985" s="1"/>
  <c r="AZ48" i="10985" s="1"/>
  <c r="BF48" i="10985" s="1"/>
  <c r="AX46" i="10985"/>
  <c r="AY46" i="10985" s="1"/>
  <c r="AZ46" i="10985" s="1"/>
  <c r="BF46" i="10985" s="1"/>
  <c r="AX79" i="10985"/>
  <c r="AY79" i="10985" s="1"/>
  <c r="AZ79" i="10985" s="1"/>
  <c r="BF79" i="10985" s="1"/>
  <c r="AX106" i="10985"/>
  <c r="AY106" i="10985" s="1"/>
  <c r="AZ106" i="10985" s="1"/>
  <c r="BF106" i="10985" s="1"/>
  <c r="AX108" i="10985"/>
  <c r="AY108" i="10985" s="1"/>
  <c r="AZ108" i="10985" s="1"/>
  <c r="BF108" i="10985" s="1"/>
  <c r="AX122" i="10985"/>
  <c r="AY122" i="10985" s="1"/>
  <c r="AZ122" i="10985" s="1"/>
  <c r="BF122" i="10985" s="1"/>
  <c r="AX30" i="10985"/>
  <c r="AY30" i="10985" s="1"/>
  <c r="AZ30" i="10985" s="1"/>
  <c r="BF30" i="10985" s="1"/>
  <c r="AX54" i="10985"/>
  <c r="AY54" i="10985" s="1"/>
  <c r="AZ54" i="10985" s="1"/>
  <c r="BF54" i="10985" s="1"/>
  <c r="AX56" i="10985"/>
  <c r="AY56" i="10985" s="1"/>
  <c r="AZ56" i="10985" s="1"/>
  <c r="BF56" i="10985" s="1"/>
  <c r="AX66" i="10985"/>
  <c r="AY66" i="10985" s="1"/>
  <c r="AZ66" i="10985" s="1"/>
  <c r="BF66" i="10985" s="1"/>
  <c r="AX102" i="10985"/>
  <c r="AY102" i="10985" s="1"/>
  <c r="AZ102" i="10985" s="1"/>
  <c r="BF102" i="10985" s="1"/>
  <c r="AX104" i="10985"/>
  <c r="AY104" i="10985" s="1"/>
  <c r="AZ104" i="10985" s="1"/>
  <c r="BF104" i="10985" s="1"/>
  <c r="AX118" i="10985"/>
  <c r="AY118" i="10985" s="1"/>
  <c r="AZ118" i="10985" s="1"/>
  <c r="BF118" i="10985" s="1"/>
  <c r="AX49" i="10985"/>
  <c r="AY49" i="10985" s="1"/>
  <c r="AZ49" i="10985" s="1"/>
  <c r="BF49" i="10985" s="1"/>
  <c r="AX76" i="10985"/>
  <c r="AY76" i="10985" s="1"/>
  <c r="AZ76" i="10985" s="1"/>
  <c r="BF76" i="10985" s="1"/>
  <c r="AX57" i="10985"/>
  <c r="AY57" i="10985" s="1"/>
  <c r="AZ57" i="10985" s="1"/>
  <c r="BF57" i="10985" s="1"/>
  <c r="AX100" i="10985"/>
  <c r="AY100" i="10985" s="1"/>
  <c r="AZ100" i="10985" s="1"/>
  <c r="BF100" i="10985" s="1"/>
  <c r="AX15" i="10985"/>
  <c r="AX33" i="10985"/>
  <c r="AY33" i="10985" s="1"/>
  <c r="AZ33" i="10985" s="1"/>
  <c r="BF33" i="10985" s="1"/>
  <c r="AX50" i="10985"/>
  <c r="AY50" i="10985" s="1"/>
  <c r="AZ50" i="10985" s="1"/>
  <c r="BF50" i="10985" s="1"/>
  <c r="AX72" i="10985"/>
  <c r="AY72" i="10985" s="1"/>
  <c r="AZ72" i="10985" s="1"/>
  <c r="BF72" i="10985" s="1"/>
  <c r="AX86" i="10985"/>
  <c r="AY86" i="10985" s="1"/>
  <c r="AZ86" i="10985" s="1"/>
  <c r="BF86" i="10985" s="1"/>
  <c r="AX110" i="10985"/>
  <c r="AY110" i="10985" s="1"/>
  <c r="AZ110" i="10985" s="1"/>
  <c r="BF110" i="10985" s="1"/>
  <c r="AX107" i="10985"/>
  <c r="AY107" i="10985" s="1"/>
  <c r="AZ107" i="10985" s="1"/>
  <c r="BF107" i="10985" s="1"/>
  <c r="AX22" i="10985"/>
  <c r="AY22" i="10985" s="1"/>
  <c r="AZ22" i="10985" s="1"/>
  <c r="BF22" i="10985" s="1"/>
  <c r="AX29" i="10985"/>
  <c r="AY29" i="10985" s="1"/>
  <c r="AZ29" i="10985" s="1"/>
  <c r="BF29" i="10985" s="1"/>
  <c r="AX59" i="10985"/>
  <c r="AY59" i="10985" s="1"/>
  <c r="AZ59" i="10985" s="1"/>
  <c r="BF59" i="10985" s="1"/>
  <c r="AX90" i="10985"/>
  <c r="AY90" i="10985" s="1"/>
  <c r="AZ90" i="10985" s="1"/>
  <c r="BF90" i="10985" s="1"/>
  <c r="AX101" i="10985"/>
  <c r="AY101" i="10985" s="1"/>
  <c r="AZ101" i="10985" s="1"/>
  <c r="BF101" i="10985" s="1"/>
  <c r="AX116" i="10985"/>
  <c r="AY116" i="10985" s="1"/>
  <c r="AZ116" i="10985" s="1"/>
  <c r="BF116" i="10985" s="1"/>
  <c r="AX109" i="10985"/>
  <c r="AY109" i="10985" s="1"/>
  <c r="AZ109" i="10985" s="1"/>
  <c r="BF109" i="10985" s="1"/>
  <c r="AX34" i="10985"/>
  <c r="AY34" i="10985" s="1"/>
  <c r="AZ34" i="10985" s="1"/>
  <c r="BF34" i="10985" s="1"/>
  <c r="AX60" i="10985"/>
  <c r="AY60" i="10985" s="1"/>
  <c r="AZ60" i="10985" s="1"/>
  <c r="BF60" i="10985" s="1"/>
  <c r="AX84" i="10985"/>
  <c r="AY84" i="10985" s="1"/>
  <c r="AZ84" i="10985" s="1"/>
  <c r="BF84" i="10985" s="1"/>
  <c r="AX91" i="10985"/>
  <c r="AY91" i="10985" s="1"/>
  <c r="AZ91" i="10985" s="1"/>
  <c r="BF91" i="10985" s="1"/>
  <c r="AX124" i="10985"/>
  <c r="AY124" i="10985" s="1"/>
  <c r="AZ124" i="10985" s="1"/>
  <c r="BF124" i="10985" s="1"/>
  <c r="AX82" i="10985"/>
  <c r="AY82" i="10985" s="1"/>
  <c r="AZ82" i="10985" s="1"/>
  <c r="BF82" i="10985" s="1"/>
  <c r="AX121" i="10985"/>
  <c r="AY121" i="10985" s="1"/>
  <c r="AZ121" i="10985" s="1"/>
  <c r="BF121" i="10985" s="1"/>
  <c r="BC140" i="10962"/>
  <c r="BC119" i="10962"/>
  <c r="BC122" i="10962"/>
  <c r="BC150" i="10962"/>
  <c r="BC144" i="10962"/>
  <c r="BC125" i="10962"/>
  <c r="BC106" i="10962"/>
  <c r="BC139" i="10962"/>
  <c r="BC114" i="10962"/>
  <c r="BC103" i="10962"/>
  <c r="BC147" i="10962"/>
  <c r="BC112" i="10962"/>
  <c r="BC128" i="10962"/>
  <c r="BC118" i="10962"/>
  <c r="BC142" i="10962"/>
  <c r="BC127" i="10962"/>
  <c r="BC132" i="10962"/>
  <c r="BC133" i="10962"/>
  <c r="Z173" i="10962"/>
  <c r="CJ87" i="10962" s="1"/>
  <c r="AC173" i="10962"/>
  <c r="CJ90" i="10962" s="1"/>
  <c r="BC126" i="10962"/>
  <c r="BC107" i="10962"/>
  <c r="BC136" i="10962"/>
  <c r="BC149" i="10962"/>
  <c r="BC143" i="10962"/>
  <c r="BC131" i="10962"/>
  <c r="BC141" i="10962"/>
  <c r="Q105" i="10962"/>
  <c r="Q106" i="10962" s="1"/>
  <c r="Q107" i="10962" s="1"/>
  <c r="Q108" i="10962" s="1"/>
  <c r="Q109" i="10962" s="1"/>
  <c r="Q110" i="10962" s="1"/>
  <c r="Q111" i="10962" s="1"/>
  <c r="Q112" i="10962" s="1"/>
  <c r="Q113" i="10962" s="1"/>
  <c r="Q114" i="10962" s="1"/>
  <c r="Q115" i="10962" s="1"/>
  <c r="Q116" i="10962" s="1"/>
  <c r="Q117" i="10962" s="1"/>
  <c r="Q118" i="10962" s="1"/>
  <c r="Q119" i="10962" s="1"/>
  <c r="Q120" i="10962" s="1"/>
  <c r="Q121" i="10962" s="1"/>
  <c r="Q122" i="10962" s="1"/>
  <c r="Q123" i="10962" s="1"/>
  <c r="Q124" i="10962" s="1"/>
  <c r="Q125" i="10962" s="1"/>
  <c r="Q126" i="10962" s="1"/>
  <c r="Q127" i="10962" s="1"/>
  <c r="Q128" i="10962" s="1"/>
  <c r="Q129" i="10962" s="1"/>
  <c r="Q130" i="10962" s="1"/>
  <c r="Q131" i="10962" s="1"/>
  <c r="Q132" i="10962" s="1"/>
  <c r="Q133" i="10962" s="1"/>
  <c r="Q134" i="10962" s="1"/>
  <c r="Q135" i="10962" s="1"/>
  <c r="Q136" i="10962" s="1"/>
  <c r="Q137" i="10962" s="1"/>
  <c r="Q138" i="10962" s="1"/>
  <c r="Q139" i="10962" s="1"/>
  <c r="Q140" i="10962" s="1"/>
  <c r="Q141" i="10962" s="1"/>
  <c r="Q142" i="10962" s="1"/>
  <c r="Q143" i="10962" s="1"/>
  <c r="Q144" i="10962" s="1"/>
  <c r="Q145" i="10962" s="1"/>
  <c r="Q146" i="10962" s="1"/>
  <c r="Q147" i="10962" s="1"/>
  <c r="Q148" i="10962" s="1"/>
  <c r="Q149" i="10962" s="1"/>
  <c r="Q150" i="10962" s="1"/>
  <c r="Q151" i="10962" s="1"/>
  <c r="Q152" i="10962" s="1"/>
  <c r="Y173" i="10962"/>
  <c r="CJ86" i="10962" s="1"/>
  <c r="AA173" i="10962"/>
  <c r="CJ88" i="10962" s="1"/>
  <c r="AH173" i="10962"/>
  <c r="CJ95" i="10962" s="1"/>
  <c r="X173" i="10962"/>
  <c r="CJ85" i="10962" s="1"/>
  <c r="AG173" i="10962"/>
  <c r="CJ94" i="10962" s="1"/>
  <c r="AD173" i="10962"/>
  <c r="CJ91" i="10962" s="1"/>
  <c r="AF173" i="10962"/>
  <c r="CJ93" i="10962" s="1"/>
  <c r="AE173" i="10962"/>
  <c r="CJ92" i="10962" s="1"/>
  <c r="AB173" i="10962"/>
  <c r="CJ89" i="10962" s="1"/>
  <c r="AX26" i="10962"/>
  <c r="AY26" i="10962" s="1"/>
  <c r="AX23" i="10962"/>
  <c r="AY23" i="10962" s="1"/>
  <c r="AX29" i="10962"/>
  <c r="AY29" i="10962" s="1"/>
  <c r="AX32" i="10962"/>
  <c r="AY32" i="10962" s="1"/>
  <c r="AX33" i="10962"/>
  <c r="AY33" i="10962" s="1"/>
  <c r="AX34" i="10962"/>
  <c r="AY34" i="10962" s="1"/>
  <c r="AX28" i="10962"/>
  <c r="AY28" i="10962" s="1"/>
  <c r="AX38" i="10962"/>
  <c r="AY38" i="10962" s="1"/>
  <c r="AX44" i="10962"/>
  <c r="AY44" i="10962" s="1"/>
  <c r="AX45" i="10962"/>
  <c r="AY45" i="10962" s="1"/>
  <c r="AX49" i="10962"/>
  <c r="AY49" i="10962" s="1"/>
  <c r="AX54" i="10962"/>
  <c r="AY54" i="10962" s="1"/>
  <c r="AX58" i="10962"/>
  <c r="AY58" i="10962" s="1"/>
  <c r="AX62" i="10962"/>
  <c r="AY62" i="10962" s="1"/>
  <c r="AX66" i="10962"/>
  <c r="AY66" i="10962" s="1"/>
  <c r="AX70" i="10962"/>
  <c r="AY70" i="10962" s="1"/>
  <c r="AX37" i="10962"/>
  <c r="AY37" i="10962" s="1"/>
  <c r="AX41" i="10962"/>
  <c r="AY41" i="10962" s="1"/>
  <c r="AX42" i="10962"/>
  <c r="AY42" i="10962" s="1"/>
  <c r="AX43" i="10962"/>
  <c r="AY43" i="10962" s="1"/>
  <c r="AZ43" i="10962" s="1"/>
  <c r="BF43" i="10962" s="1"/>
  <c r="AX46" i="10962"/>
  <c r="AY46" i="10962" s="1"/>
  <c r="AX50" i="10962"/>
  <c r="AY50" i="10962" s="1"/>
  <c r="AX53" i="10962"/>
  <c r="AY53" i="10962" s="1"/>
  <c r="AX57" i="10962"/>
  <c r="AY57" i="10962" s="1"/>
  <c r="AX61" i="10962"/>
  <c r="AY61" i="10962" s="1"/>
  <c r="AX65" i="10962"/>
  <c r="AY65" i="10962" s="1"/>
  <c r="AX69" i="10962"/>
  <c r="AY69" i="10962" s="1"/>
  <c r="AX75" i="10962"/>
  <c r="AY75" i="10962" s="1"/>
  <c r="AX79" i="10962"/>
  <c r="AY79" i="10962" s="1"/>
  <c r="AX83" i="10962"/>
  <c r="AY83" i="10962" s="1"/>
  <c r="AX76" i="10962"/>
  <c r="AY76" i="10962" s="1"/>
  <c r="AX80" i="10962"/>
  <c r="AY80" i="10962" s="1"/>
  <c r="AX84" i="10962"/>
  <c r="AY84" i="10962" s="1"/>
  <c r="AX24" i="10962"/>
  <c r="AY24" i="10962" s="1"/>
  <c r="AX30" i="10962"/>
  <c r="AY30" i="10962" s="1"/>
  <c r="AX31" i="10962"/>
  <c r="AY31" i="10962" s="1"/>
  <c r="AX36" i="10962"/>
  <c r="AY36" i="10962" s="1"/>
  <c r="AX40" i="10962"/>
  <c r="AY40" i="10962" s="1"/>
  <c r="AX47" i="10962"/>
  <c r="AY47" i="10962" s="1"/>
  <c r="AX51" i="10962"/>
  <c r="AY51" i="10962" s="1"/>
  <c r="AX52" i="10962"/>
  <c r="AY52" i="10962" s="1"/>
  <c r="AX56" i="10962"/>
  <c r="AY56" i="10962" s="1"/>
  <c r="AX60" i="10962"/>
  <c r="AY60" i="10962" s="1"/>
  <c r="AX64" i="10962"/>
  <c r="AY64" i="10962" s="1"/>
  <c r="AX68" i="10962"/>
  <c r="AY68" i="10962" s="1"/>
  <c r="AX72" i="10962"/>
  <c r="AY72" i="10962" s="1"/>
  <c r="AX35" i="10962"/>
  <c r="AY35" i="10962" s="1"/>
  <c r="AX39" i="10962"/>
  <c r="AY39" i="10962" s="1"/>
  <c r="AX48" i="10962"/>
  <c r="AY48" i="10962" s="1"/>
  <c r="AX55" i="10962"/>
  <c r="AY55" i="10962" s="1"/>
  <c r="AX59" i="10962"/>
  <c r="AY59" i="10962" s="1"/>
  <c r="AX63" i="10962"/>
  <c r="AY63" i="10962" s="1"/>
  <c r="AX67" i="10962"/>
  <c r="AY67" i="10962" s="1"/>
  <c r="AX73" i="10962"/>
  <c r="AY73" i="10962" s="1"/>
  <c r="AX77" i="10962"/>
  <c r="AY77" i="10962" s="1"/>
  <c r="AX81" i="10962"/>
  <c r="AY81" i="10962" s="1"/>
  <c r="AX85" i="10962"/>
  <c r="AY85" i="10962" s="1"/>
  <c r="AX86" i="10962"/>
  <c r="AY86" i="10962" s="1"/>
  <c r="AX87" i="10962"/>
  <c r="AY87" i="10962" s="1"/>
  <c r="AX88" i="10962"/>
  <c r="AY88" i="10962" s="1"/>
  <c r="AX89" i="10962"/>
  <c r="AY89" i="10962" s="1"/>
  <c r="AX90" i="10962"/>
  <c r="AY90" i="10962" s="1"/>
  <c r="AX91" i="10962"/>
  <c r="AY91" i="10962" s="1"/>
  <c r="AX92" i="10962"/>
  <c r="AY92" i="10962" s="1"/>
  <c r="AX93" i="10962"/>
  <c r="AY93" i="10962" s="1"/>
  <c r="AX94" i="10962"/>
  <c r="AY94" i="10962" s="1"/>
  <c r="AX95" i="10962"/>
  <c r="AY95" i="10962" s="1"/>
  <c r="AX96" i="10962"/>
  <c r="AY96" i="10962" s="1"/>
  <c r="AX97" i="10962"/>
  <c r="AY97" i="10962" s="1"/>
  <c r="AX98" i="10962"/>
  <c r="AY98" i="10962" s="1"/>
  <c r="AX99" i="10962"/>
  <c r="AY99" i="10962" s="1"/>
  <c r="AX100" i="10962"/>
  <c r="AY100" i="10962" s="1"/>
  <c r="AX101" i="10962"/>
  <c r="AY101" i="10962" s="1"/>
  <c r="AX71" i="10962"/>
  <c r="AY71" i="10962" s="1"/>
  <c r="AX74" i="10962"/>
  <c r="AY74" i="10962" s="1"/>
  <c r="AX78" i="10962"/>
  <c r="AY78" i="10962" s="1"/>
  <c r="AX82" i="10962"/>
  <c r="AY82" i="10962" s="1"/>
  <c r="AX27" i="10962"/>
  <c r="AY27" i="10962" s="1"/>
  <c r="AX25" i="10962"/>
  <c r="AY25" i="10962" s="1"/>
  <c r="AX15" i="10962"/>
  <c r="BE105" i="10962" l="1"/>
  <c r="BC105" i="10962"/>
  <c r="BE124" i="10962"/>
  <c r="BC124" i="10962"/>
  <c r="BE121" i="10962"/>
  <c r="BC121" i="10962"/>
  <c r="BE135" i="10962"/>
  <c r="BC135" i="10962"/>
  <c r="BE109" i="10962"/>
  <c r="BC109" i="10962"/>
  <c r="BE130" i="10962"/>
  <c r="BC130" i="10962"/>
  <c r="BE111" i="10962"/>
  <c r="BC111" i="10962"/>
  <c r="BE146" i="10962"/>
  <c r="BC146" i="10962"/>
  <c r="BC151" i="10962"/>
  <c r="BC134" i="10962"/>
  <c r="BE33" i="10986"/>
  <c r="BC33" i="10986"/>
  <c r="BE78" i="10986"/>
  <c r="BC78" i="10986"/>
  <c r="BC97" i="10986"/>
  <c r="BE97" i="10986"/>
  <c r="BC45" i="10986"/>
  <c r="BE45" i="10986"/>
  <c r="BC57" i="10986"/>
  <c r="BE57" i="10986"/>
  <c r="BE48" i="10986"/>
  <c r="BC48" i="10986"/>
  <c r="BE55" i="10986"/>
  <c r="BC55" i="10986"/>
  <c r="BC81" i="10986"/>
  <c r="BE81" i="10986"/>
  <c r="BC52" i="10986"/>
  <c r="BE52" i="10986"/>
  <c r="BE111" i="10986"/>
  <c r="BC111" i="10986"/>
  <c r="BC50" i="10986"/>
  <c r="BE50" i="10986"/>
  <c r="BC92" i="10986"/>
  <c r="BE92" i="10986"/>
  <c r="BC64" i="10986"/>
  <c r="BE64" i="10986"/>
  <c r="BE65" i="10986"/>
  <c r="BC65" i="10986"/>
  <c r="BE31" i="10986"/>
  <c r="BC31" i="10986"/>
  <c r="BE107" i="10986"/>
  <c r="BC107" i="10986"/>
  <c r="BC83" i="10986"/>
  <c r="BE83" i="10986"/>
  <c r="BE38" i="10986"/>
  <c r="BC38" i="10986"/>
  <c r="BE39" i="10986"/>
  <c r="BC39" i="10986"/>
  <c r="BC63" i="10986"/>
  <c r="BE63" i="10986"/>
  <c r="BE72" i="10986"/>
  <c r="BC72" i="10986"/>
  <c r="BC27" i="10986"/>
  <c r="BE27" i="10986"/>
  <c r="BC71" i="10986"/>
  <c r="BE71" i="10986"/>
  <c r="BC32" i="10986"/>
  <c r="BE32" i="10986"/>
  <c r="BC28" i="10986"/>
  <c r="BE28" i="10986"/>
  <c r="BE54" i="10986"/>
  <c r="BC54" i="10986"/>
  <c r="BE25" i="10986"/>
  <c r="BC25" i="10986"/>
  <c r="BE82" i="10986"/>
  <c r="BC82" i="10986"/>
  <c r="BE62" i="10986"/>
  <c r="BC62" i="10986"/>
  <c r="BE121" i="10986"/>
  <c r="BC121" i="10986"/>
  <c r="BC43" i="10986"/>
  <c r="BE43" i="10986"/>
  <c r="BE116" i="10986"/>
  <c r="BC116" i="10986"/>
  <c r="BE85" i="10986"/>
  <c r="BC85" i="10986"/>
  <c r="BE106" i="10986"/>
  <c r="BC106" i="10986"/>
  <c r="BE41" i="10986"/>
  <c r="BC41" i="10986"/>
  <c r="BE87" i="10986"/>
  <c r="BC87" i="10986"/>
  <c r="BC67" i="10986"/>
  <c r="BE67" i="10986"/>
  <c r="BE94" i="10986"/>
  <c r="BC94" i="10986"/>
  <c r="BE66" i="10986"/>
  <c r="BC66" i="10986"/>
  <c r="BC112" i="10986"/>
  <c r="BE112" i="10986"/>
  <c r="BC29" i="10986"/>
  <c r="BE29" i="10986"/>
  <c r="BC60" i="10986"/>
  <c r="BE60" i="10986"/>
  <c r="BE24" i="10986"/>
  <c r="BC24" i="10986"/>
  <c r="BC96" i="10986"/>
  <c r="BE96" i="10986"/>
  <c r="BE84" i="10986"/>
  <c r="BC84" i="10986"/>
  <c r="BE47" i="10986"/>
  <c r="BC47" i="10986"/>
  <c r="BC61" i="10986"/>
  <c r="BE61" i="10986"/>
  <c r="BE46" i="10986"/>
  <c r="BC46" i="10986"/>
  <c r="BE98" i="10986"/>
  <c r="BC98" i="10986"/>
  <c r="BE117" i="10986"/>
  <c r="BC117" i="10986"/>
  <c r="BE56" i="10986"/>
  <c r="BC56" i="10986"/>
  <c r="BE118" i="10986"/>
  <c r="BC118" i="10986"/>
  <c r="BE58" i="10986"/>
  <c r="BC58" i="10986"/>
  <c r="BC102" i="10986"/>
  <c r="BE102" i="10986"/>
  <c r="BC86" i="10986"/>
  <c r="BE86" i="10986"/>
  <c r="BE104" i="10986"/>
  <c r="BC104" i="10986"/>
  <c r="BE119" i="10986"/>
  <c r="BC119" i="10986"/>
  <c r="BC53" i="10986"/>
  <c r="BE53" i="10986"/>
  <c r="BE80" i="10986"/>
  <c r="BC80" i="10986"/>
  <c r="BC91" i="10986"/>
  <c r="BE91" i="10986"/>
  <c r="BE89" i="10986"/>
  <c r="BC89" i="10986"/>
  <c r="BE100" i="10986"/>
  <c r="BC100" i="10986"/>
  <c r="BE77" i="10986"/>
  <c r="BC77" i="10986"/>
  <c r="BC76" i="10986"/>
  <c r="BE76" i="10986"/>
  <c r="BC122" i="10986"/>
  <c r="BE122" i="10986"/>
  <c r="BC69" i="10986"/>
  <c r="BE69" i="10986"/>
  <c r="BE44" i="10986"/>
  <c r="BC44" i="10986"/>
  <c r="BC59" i="10986"/>
  <c r="BE59" i="10986"/>
  <c r="BC101" i="10986"/>
  <c r="BE101" i="10986"/>
  <c r="BC93" i="10986"/>
  <c r="BE93" i="10986"/>
  <c r="BC34" i="10986"/>
  <c r="BE34" i="10986"/>
  <c r="BC23" i="10986"/>
  <c r="BE23" i="10986"/>
  <c r="BE95" i="10986"/>
  <c r="BC95" i="10986"/>
  <c r="BE99" i="10986"/>
  <c r="BC99" i="10986"/>
  <c r="BC123" i="10986"/>
  <c r="BE123" i="10986"/>
  <c r="BC75" i="10986"/>
  <c r="BE75" i="10986"/>
  <c r="BE74" i="10986"/>
  <c r="BC74" i="10986"/>
  <c r="BC51" i="10986"/>
  <c r="BE51" i="10986"/>
  <c r="BC109" i="10986"/>
  <c r="BE109" i="10986"/>
  <c r="BC105" i="10986"/>
  <c r="BE105" i="10986"/>
  <c r="BC35" i="10986"/>
  <c r="BE35" i="10986"/>
  <c r="BC114" i="10986"/>
  <c r="BE114" i="10986"/>
  <c r="BE124" i="10986"/>
  <c r="BC124" i="10986"/>
  <c r="BB21" i="10986"/>
  <c r="BD21" i="10986"/>
  <c r="BC115" i="10986"/>
  <c r="BE115" i="10986"/>
  <c r="BE103" i="10986"/>
  <c r="BC103" i="10986"/>
  <c r="BC70" i="10986"/>
  <c r="BE70" i="10986"/>
  <c r="BC26" i="10986"/>
  <c r="BE26" i="10986"/>
  <c r="BD22" i="10986"/>
  <c r="BB22" i="10986"/>
  <c r="BE73" i="10986"/>
  <c r="BC73" i="10986"/>
  <c r="BC79" i="10986"/>
  <c r="BE79" i="10986"/>
  <c r="BE40" i="10986"/>
  <c r="BC40" i="10986"/>
  <c r="BC68" i="10986"/>
  <c r="BE68" i="10986"/>
  <c r="BE37" i="10986"/>
  <c r="BC37" i="10986"/>
  <c r="BC90" i="10986"/>
  <c r="BE90" i="10986"/>
  <c r="BC120" i="10986"/>
  <c r="BE120" i="10986"/>
  <c r="BC110" i="10986"/>
  <c r="BE110" i="10986"/>
  <c r="BC30" i="10986"/>
  <c r="BE30" i="10986"/>
  <c r="BE49" i="10986"/>
  <c r="BC49" i="10986"/>
  <c r="BE108" i="10986"/>
  <c r="BC108" i="10986"/>
  <c r="BE42" i="10986"/>
  <c r="BC42" i="10986"/>
  <c r="BE36" i="10986"/>
  <c r="BC36" i="10986"/>
  <c r="BE88" i="10986"/>
  <c r="BC88" i="10986"/>
  <c r="BM24" i="10985"/>
  <c r="BM30" i="10962"/>
  <c r="BM24" i="10962"/>
  <c r="BM25" i="10986" l="1"/>
  <c r="BA116" i="10985"/>
  <c r="BA122" i="10985"/>
  <c r="BA111" i="10985"/>
  <c r="BA123" i="10985"/>
  <c r="BA109" i="10985"/>
  <c r="BA99" i="10985"/>
  <c r="BA108" i="10985"/>
  <c r="BA93" i="10985"/>
  <c r="BA97" i="10985"/>
  <c r="BA83" i="10985"/>
  <c r="BA72" i="10985"/>
  <c r="BA77" i="10985"/>
  <c r="BA74" i="10985"/>
  <c r="BA75" i="10985"/>
  <c r="BA63" i="10985"/>
  <c r="BA46" i="10985"/>
  <c r="BA48" i="10985"/>
  <c r="BA41" i="10985"/>
  <c r="BA24" i="10985"/>
  <c r="BA26" i="10985"/>
  <c r="BA23" i="10985"/>
  <c r="BA120" i="10985"/>
  <c r="BA117" i="10985"/>
  <c r="BA110" i="10985"/>
  <c r="BA119" i="10985"/>
  <c r="BA98" i="10985"/>
  <c r="BA81" i="10985"/>
  <c r="BA103" i="10985"/>
  <c r="BA96" i="10985"/>
  <c r="BA92" i="10985"/>
  <c r="BA101" i="10985"/>
  <c r="BA89" i="10985"/>
  <c r="BA82" i="10985"/>
  <c r="BA76" i="10985"/>
  <c r="BA60" i="10985"/>
  <c r="BA88" i="10985"/>
  <c r="BA65" i="10985"/>
  <c r="BA78" i="10985"/>
  <c r="BA61" i="10985"/>
  <c r="BA55" i="10985"/>
  <c r="BA50" i="10985"/>
  <c r="BA58" i="10985"/>
  <c r="BA52" i="10985"/>
  <c r="BA53" i="10985"/>
  <c r="BA67" i="10985"/>
  <c r="BA25" i="10985"/>
  <c r="BA40" i="10985"/>
  <c r="BA34" i="10985"/>
  <c r="BA29" i="10985"/>
  <c r="BA30" i="10985"/>
  <c r="BA21" i="10985"/>
  <c r="BA37" i="10985"/>
  <c r="BA43" i="10985"/>
  <c r="BA124" i="10985"/>
  <c r="BA121" i="10985"/>
  <c r="BA114" i="10985"/>
  <c r="BA102" i="10985"/>
  <c r="BA107" i="10985"/>
  <c r="BA100" i="10985"/>
  <c r="BA95" i="10985"/>
  <c r="BA91" i="10985"/>
  <c r="BA115" i="10985"/>
  <c r="BA105" i="10985"/>
  <c r="BA80" i="10985"/>
  <c r="BA64" i="10985"/>
  <c r="BA79" i="10985"/>
  <c r="BA69" i="10985"/>
  <c r="BA59" i="10985"/>
  <c r="BA70" i="10985"/>
  <c r="BA62" i="10985"/>
  <c r="BA56" i="10985"/>
  <c r="BA51" i="10985"/>
  <c r="BA66" i="10985"/>
  <c r="BA45" i="10985"/>
  <c r="BA36" i="10985"/>
  <c r="BA32" i="10985"/>
  <c r="BA28" i="10985"/>
  <c r="BA39" i="10985"/>
  <c r="BA44" i="10985"/>
  <c r="BA33" i="10985"/>
  <c r="BA47" i="10985"/>
  <c r="BA31" i="10985"/>
  <c r="BA112" i="10985"/>
  <c r="BA118" i="10985"/>
  <c r="BA106" i="10985"/>
  <c r="BA104" i="10985"/>
  <c r="BA94" i="10985"/>
  <c r="BA90" i="10985"/>
  <c r="BA113" i="10985"/>
  <c r="BA85" i="10985"/>
  <c r="BA68" i="10985"/>
  <c r="BA84" i="10985"/>
  <c r="BA73" i="10985"/>
  <c r="BA87" i="10985"/>
  <c r="BA86" i="10985"/>
  <c r="BA71" i="10985"/>
  <c r="BA57" i="10985"/>
  <c r="BA54" i="10985"/>
  <c r="BA49" i="10985"/>
  <c r="BA35" i="10985"/>
  <c r="BA42" i="10985"/>
  <c r="BA38" i="10985"/>
  <c r="BA27" i="10985"/>
  <c r="BA22" i="10985"/>
  <c r="AZ87" i="10962"/>
  <c r="BF87" i="10962" s="1"/>
  <c r="AZ155" i="10962"/>
  <c r="BF155" i="10962" s="1"/>
  <c r="AT155" i="10962"/>
  <c r="AZ92" i="10962"/>
  <c r="BF92" i="10962" s="1"/>
  <c r="AZ93" i="10962"/>
  <c r="BF93" i="10962" s="1"/>
  <c r="AZ56" i="10962"/>
  <c r="BF56" i="10962" s="1"/>
  <c r="AZ28" i="10962"/>
  <c r="BF28" i="10962" s="1"/>
  <c r="AZ53" i="10962"/>
  <c r="BF53" i="10962" s="1"/>
  <c r="AZ47" i="10962"/>
  <c r="BF47" i="10962" s="1"/>
  <c r="AZ77" i="10962"/>
  <c r="BF77" i="10962" s="1"/>
  <c r="AZ54" i="10962"/>
  <c r="BF54" i="10962" s="1"/>
  <c r="AZ39" i="10962"/>
  <c r="BF39" i="10962" s="1"/>
  <c r="AZ37" i="10962"/>
  <c r="BF37" i="10962" s="1"/>
  <c r="AZ48" i="10962"/>
  <c r="BF48" i="10962" s="1"/>
  <c r="AZ45" i="10962"/>
  <c r="BF45" i="10962" s="1"/>
  <c r="AZ86" i="10962"/>
  <c r="BF86" i="10962" s="1"/>
  <c r="AZ31" i="10962"/>
  <c r="BF31" i="10962" s="1"/>
  <c r="AZ96" i="10962"/>
  <c r="BF96" i="10962" s="1"/>
  <c r="AZ33" i="10962"/>
  <c r="BF33" i="10962" s="1"/>
  <c r="AZ46" i="10962"/>
  <c r="BF46" i="10962" s="1"/>
  <c r="AZ36" i="10962"/>
  <c r="BF36" i="10962" s="1"/>
  <c r="AZ67" i="10962"/>
  <c r="BF67" i="10962" s="1"/>
  <c r="AZ97" i="10962"/>
  <c r="BF97" i="10962" s="1"/>
  <c r="AZ25" i="10962"/>
  <c r="BF25" i="10962" s="1"/>
  <c r="AZ62" i="10962"/>
  <c r="BF62" i="10962" s="1"/>
  <c r="AZ83" i="10962"/>
  <c r="BF83" i="10962" s="1"/>
  <c r="AZ72" i="10962"/>
  <c r="BF72" i="10962" s="1"/>
  <c r="AZ90" i="10962"/>
  <c r="BF90" i="10962" s="1"/>
  <c r="AZ27" i="10962"/>
  <c r="BF27" i="10962" s="1"/>
  <c r="AZ49" i="10962"/>
  <c r="BF49" i="10962" s="1"/>
  <c r="AZ69" i="10962"/>
  <c r="BF69" i="10962" s="1"/>
  <c r="AZ60" i="10962"/>
  <c r="BF60" i="10962" s="1"/>
  <c r="AZ102" i="10962"/>
  <c r="BF102" i="10962" s="1"/>
  <c r="AZ111" i="10962"/>
  <c r="BF111" i="10962" s="1"/>
  <c r="AZ114" i="10962"/>
  <c r="BF114" i="10962" s="1"/>
  <c r="AZ120" i="10962"/>
  <c r="BF120" i="10962" s="1"/>
  <c r="AZ134" i="10962"/>
  <c r="BF134" i="10962" s="1"/>
  <c r="AZ135" i="10962"/>
  <c r="BF135" i="10962" s="1"/>
  <c r="AZ136" i="10962"/>
  <c r="BF136" i="10962" s="1"/>
  <c r="AZ139" i="10962"/>
  <c r="BF139" i="10962" s="1"/>
  <c r="AZ142" i="10962"/>
  <c r="BF142" i="10962" s="1"/>
  <c r="AZ143" i="10962"/>
  <c r="BF143" i="10962" s="1"/>
  <c r="AZ144" i="10962"/>
  <c r="BF144" i="10962" s="1"/>
  <c r="AZ103" i="10962"/>
  <c r="BF103" i="10962" s="1"/>
  <c r="AZ105" i="10962"/>
  <c r="BF105" i="10962" s="1"/>
  <c r="AZ107" i="10962"/>
  <c r="BF107" i="10962" s="1"/>
  <c r="AZ109" i="10962"/>
  <c r="BF109" i="10962" s="1"/>
  <c r="AZ110" i="10962"/>
  <c r="BF110" i="10962" s="1"/>
  <c r="AZ113" i="10962"/>
  <c r="BF113" i="10962" s="1"/>
  <c r="AZ123" i="10962"/>
  <c r="BF123" i="10962" s="1"/>
  <c r="AZ125" i="10962"/>
  <c r="BF125" i="10962" s="1"/>
  <c r="AZ126" i="10962"/>
  <c r="BF126" i="10962" s="1"/>
  <c r="AZ128" i="10962"/>
  <c r="BF128" i="10962" s="1"/>
  <c r="AZ129" i="10962"/>
  <c r="BF129" i="10962" s="1"/>
  <c r="AZ130" i="10962"/>
  <c r="BF130" i="10962" s="1"/>
  <c r="AZ133" i="10962"/>
  <c r="BF133" i="10962" s="1"/>
  <c r="AZ141" i="10962"/>
  <c r="BF141" i="10962" s="1"/>
  <c r="AZ146" i="10962"/>
  <c r="BF146" i="10962" s="1"/>
  <c r="AZ149" i="10962"/>
  <c r="BF149" i="10962" s="1"/>
  <c r="AZ150" i="10962"/>
  <c r="BF150" i="10962" s="1"/>
  <c r="AZ152" i="10962"/>
  <c r="BF152" i="10962" s="1"/>
  <c r="AZ104" i="10962"/>
  <c r="BF104" i="10962" s="1"/>
  <c r="AZ106" i="10962"/>
  <c r="BF106" i="10962" s="1"/>
  <c r="AZ108" i="10962"/>
  <c r="BF108" i="10962" s="1"/>
  <c r="AZ112" i="10962"/>
  <c r="BF112" i="10962" s="1"/>
  <c r="AZ119" i="10962"/>
  <c r="BF119" i="10962" s="1"/>
  <c r="AZ121" i="10962"/>
  <c r="BF121" i="10962" s="1"/>
  <c r="AZ127" i="10962"/>
  <c r="BF127" i="10962" s="1"/>
  <c r="AZ137" i="10962"/>
  <c r="BF137" i="10962" s="1"/>
  <c r="AZ138" i="10962"/>
  <c r="BF138" i="10962" s="1"/>
  <c r="AZ145" i="10962"/>
  <c r="BF145" i="10962" s="1"/>
  <c r="AZ151" i="10962"/>
  <c r="BF151" i="10962" s="1"/>
  <c r="AZ115" i="10962"/>
  <c r="BF115" i="10962" s="1"/>
  <c r="AZ116" i="10962"/>
  <c r="BF116" i="10962" s="1"/>
  <c r="AZ117" i="10962"/>
  <c r="BF117" i="10962" s="1"/>
  <c r="AZ118" i="10962"/>
  <c r="BF118" i="10962" s="1"/>
  <c r="AZ122" i="10962"/>
  <c r="BF122" i="10962" s="1"/>
  <c r="AZ124" i="10962"/>
  <c r="BF124" i="10962" s="1"/>
  <c r="AZ131" i="10962"/>
  <c r="BF131" i="10962" s="1"/>
  <c r="AZ132" i="10962"/>
  <c r="BF132" i="10962" s="1"/>
  <c r="AZ140" i="10962"/>
  <c r="BF140" i="10962" s="1"/>
  <c r="AZ147" i="10962"/>
  <c r="BF147" i="10962" s="1"/>
  <c r="AZ148" i="10962"/>
  <c r="BF148" i="10962" s="1"/>
  <c r="AT152" i="10962"/>
  <c r="AT133" i="10962"/>
  <c r="AT126" i="10962"/>
  <c r="AT113" i="10962"/>
  <c r="AT107" i="10962"/>
  <c r="AT143" i="10962"/>
  <c r="AT135" i="10962"/>
  <c r="AT114" i="10962"/>
  <c r="AZ22" i="10962"/>
  <c r="BF22" i="10962" s="1"/>
  <c r="AT124" i="10962"/>
  <c r="AT116" i="10962"/>
  <c r="AT151" i="10962"/>
  <c r="AT121" i="10962"/>
  <c r="AT108" i="10962"/>
  <c r="AT44" i="10962"/>
  <c r="AT63" i="10962"/>
  <c r="AT98" i="10962"/>
  <c r="AT60" i="10962"/>
  <c r="AT22" i="10962"/>
  <c r="AT96" i="10962"/>
  <c r="AT78" i="10962"/>
  <c r="AT34" i="10962"/>
  <c r="AT37" i="10962"/>
  <c r="AT88" i="10962"/>
  <c r="AT45" i="10962"/>
  <c r="AT69" i="10962"/>
  <c r="AT85" i="10962"/>
  <c r="AT74" i="10962"/>
  <c r="AT23" i="10962"/>
  <c r="AT24" i="10962"/>
  <c r="AT52" i="10962"/>
  <c r="AT38" i="10962"/>
  <c r="AT76" i="10962"/>
  <c r="AT81" i="10962"/>
  <c r="AT95" i="10962"/>
  <c r="AT80" i="10962"/>
  <c r="AT39" i="10962"/>
  <c r="AT31" i="10962"/>
  <c r="AT86" i="10962"/>
  <c r="AT51" i="10962"/>
  <c r="AT26" i="10962"/>
  <c r="AT67" i="10962"/>
  <c r="AT100" i="10962"/>
  <c r="AT101" i="10962"/>
  <c r="AT65" i="10962"/>
  <c r="AT47" i="10962"/>
  <c r="AT59" i="10962"/>
  <c r="AT77" i="10962"/>
  <c r="AT150" i="10962"/>
  <c r="AT130" i="10962"/>
  <c r="AT125" i="10962"/>
  <c r="AT105" i="10962"/>
  <c r="AT142" i="10962"/>
  <c r="AT134" i="10962"/>
  <c r="AT111" i="10962"/>
  <c r="AT148" i="10962"/>
  <c r="AT122" i="10962"/>
  <c r="AT115" i="10962"/>
  <c r="AT138" i="10962"/>
  <c r="AT127" i="10962"/>
  <c r="AT119" i="10962"/>
  <c r="AT106" i="10962"/>
  <c r="AT75" i="10962"/>
  <c r="AT68" i="10962"/>
  <c r="AT21" i="10962"/>
  <c r="AT70" i="10962"/>
  <c r="AT53" i="10962"/>
  <c r="AT25" i="10962"/>
  <c r="AT84" i="10962"/>
  <c r="AT149" i="10962"/>
  <c r="AT141" i="10962"/>
  <c r="AT129" i="10962"/>
  <c r="AT123" i="10962"/>
  <c r="AT110" i="10962"/>
  <c r="AT103" i="10962"/>
  <c r="AT139" i="10962"/>
  <c r="AT102" i="10962"/>
  <c r="AT147" i="10962"/>
  <c r="AT132" i="10962"/>
  <c r="AT118" i="10962"/>
  <c r="AT137" i="10962"/>
  <c r="AT104" i="10962"/>
  <c r="AT73" i="10962"/>
  <c r="AT32" i="10962"/>
  <c r="AT55" i="10962"/>
  <c r="AT36" i="10962"/>
  <c r="AT72" i="10962"/>
  <c r="AT30" i="10962"/>
  <c r="AT91" i="10962"/>
  <c r="AT90" i="10962"/>
  <c r="AT58" i="10962"/>
  <c r="AT49" i="10962"/>
  <c r="AT46" i="10962"/>
  <c r="AT35" i="10962"/>
  <c r="AT66" i="10962"/>
  <c r="AT56" i="10962"/>
  <c r="AT92" i="10962"/>
  <c r="AT93" i="10962"/>
  <c r="AZ21" i="10962"/>
  <c r="BF21" i="10962" s="1"/>
  <c r="AT54" i="10962"/>
  <c r="AT97" i="10962"/>
  <c r="AT57" i="10962"/>
  <c r="AT146" i="10962"/>
  <c r="AT128" i="10962"/>
  <c r="AT109" i="10962"/>
  <c r="AT144" i="10962"/>
  <c r="AT136" i="10962"/>
  <c r="AT120" i="10962"/>
  <c r="AT140" i="10962"/>
  <c r="AT131" i="10962"/>
  <c r="AT117" i="10962"/>
  <c r="AT145" i="10962"/>
  <c r="AT112" i="10962"/>
  <c r="AT87" i="10962"/>
  <c r="AT64" i="10962"/>
  <c r="AT27" i="10962"/>
  <c r="AT71" i="10962"/>
  <c r="AT41" i="10962"/>
  <c r="AT40" i="10962"/>
  <c r="AT61" i="10962"/>
  <c r="AT99" i="10962"/>
  <c r="AT42" i="10962"/>
  <c r="AT48" i="10962"/>
  <c r="AT89" i="10962"/>
  <c r="AT82" i="10962"/>
  <c r="AT94" i="10962"/>
  <c r="AT50" i="10962"/>
  <c r="AT33" i="10962"/>
  <c r="AT79" i="10962"/>
  <c r="AT29" i="10962"/>
  <c r="AT62" i="10962"/>
  <c r="AT83" i="10962"/>
  <c r="AT28" i="10962"/>
  <c r="BM28" i="10962"/>
  <c r="CB23" i="10962"/>
  <c r="AZ51" i="10962"/>
  <c r="BF51" i="10962" s="1"/>
  <c r="AZ61" i="10962"/>
  <c r="BF61" i="10962" s="1"/>
  <c r="AZ101" i="10962"/>
  <c r="BF101" i="10962" s="1"/>
  <c r="AZ24" i="10962"/>
  <c r="BF24" i="10962" s="1"/>
  <c r="AZ94" i="10962"/>
  <c r="BF94" i="10962" s="1"/>
  <c r="AZ66" i="10962"/>
  <c r="BF66" i="10962" s="1"/>
  <c r="AZ76" i="10962"/>
  <c r="BF76" i="10962" s="1"/>
  <c r="AZ35" i="10962"/>
  <c r="BF35" i="10962" s="1"/>
  <c r="AZ91" i="10962"/>
  <c r="BF91" i="10962" s="1"/>
  <c r="AZ80" i="10962"/>
  <c r="BF80" i="10962" s="1"/>
  <c r="AZ26" i="10962"/>
  <c r="BF26" i="10962" s="1"/>
  <c r="AZ84" i="10962"/>
  <c r="BF84" i="10962" s="1"/>
  <c r="AZ99" i="10962"/>
  <c r="BF99" i="10962" s="1"/>
  <c r="AZ65" i="10962"/>
  <c r="BF65" i="10962" s="1"/>
  <c r="AZ71" i="10962"/>
  <c r="BF71" i="10962" s="1"/>
  <c r="AZ70" i="10962"/>
  <c r="BF70" i="10962" s="1"/>
  <c r="AZ63" i="10962"/>
  <c r="BF63" i="10962" s="1"/>
  <c r="AZ32" i="10962"/>
  <c r="BF32" i="10962" s="1"/>
  <c r="AZ57" i="10962"/>
  <c r="BF57" i="10962" s="1"/>
  <c r="AZ81" i="10962"/>
  <c r="BF81" i="10962" s="1"/>
  <c r="AZ100" i="10962"/>
  <c r="BF100" i="10962" s="1"/>
  <c r="AZ44" i="10962"/>
  <c r="BF44" i="10962" s="1"/>
  <c r="AZ52" i="10962"/>
  <c r="BF52" i="10962" s="1"/>
  <c r="AZ85" i="10962"/>
  <c r="BF85" i="10962" s="1"/>
  <c r="AZ23" i="10962"/>
  <c r="BF23" i="10962" s="1"/>
  <c r="AZ41" i="10962"/>
  <c r="BF41" i="10962" s="1"/>
  <c r="AZ55" i="10962"/>
  <c r="BF55" i="10962" s="1"/>
  <c r="AZ74" i="10962"/>
  <c r="BF74" i="10962" s="1"/>
  <c r="AZ38" i="10962"/>
  <c r="BF38" i="10962" s="1"/>
  <c r="AZ75" i="10962"/>
  <c r="BF75" i="10962" s="1"/>
  <c r="AZ64" i="10962"/>
  <c r="BF64" i="10962" s="1"/>
  <c r="AZ88" i="10962"/>
  <c r="BF88" i="10962" s="1"/>
  <c r="AZ78" i="10962"/>
  <c r="BF78" i="10962" s="1"/>
  <c r="AZ58" i="10962"/>
  <c r="BF58" i="10962" s="1"/>
  <c r="AZ79" i="10962"/>
  <c r="BF79" i="10962" s="1"/>
  <c r="AZ68" i="10962"/>
  <c r="BF68" i="10962" s="1"/>
  <c r="AZ89" i="10962"/>
  <c r="BF89" i="10962" s="1"/>
  <c r="AZ82" i="10962"/>
  <c r="BF82" i="10962" s="1"/>
  <c r="AZ34" i="10962"/>
  <c r="BF34" i="10962" s="1"/>
  <c r="AZ50" i="10962"/>
  <c r="BF50" i="10962" s="1"/>
  <c r="AZ40" i="10962"/>
  <c r="BF40" i="10962" s="1"/>
  <c r="AZ73" i="10962"/>
  <c r="BF73" i="10962" s="1"/>
  <c r="AZ98" i="10962"/>
  <c r="BF98" i="10962" s="1"/>
  <c r="AZ29" i="10962"/>
  <c r="BF29" i="10962" s="1"/>
  <c r="AZ42" i="10962"/>
  <c r="BF42" i="10962" s="1"/>
  <c r="AZ30" i="10962"/>
  <c r="BF30" i="10962" s="1"/>
  <c r="AZ59" i="10962"/>
  <c r="BF59" i="10962" s="1"/>
  <c r="AZ95" i="10962"/>
  <c r="BF95" i="10962" s="1"/>
  <c r="BA30" i="10962"/>
  <c r="BA38" i="10962"/>
  <c r="BA46" i="10962"/>
  <c r="BA54" i="10962"/>
  <c r="BA62" i="10962"/>
  <c r="BA70" i="10962"/>
  <c r="BA78" i="10962"/>
  <c r="BA86" i="10962"/>
  <c r="BA94" i="10962"/>
  <c r="BA22" i="10962"/>
  <c r="BA27" i="10962"/>
  <c r="BA35" i="10962"/>
  <c r="BA43" i="10962"/>
  <c r="BA51" i="10962"/>
  <c r="BA59" i="10962"/>
  <c r="BA67" i="10962"/>
  <c r="BA75" i="10962"/>
  <c r="BA83" i="10962"/>
  <c r="BA91" i="10962"/>
  <c r="BA99" i="10962"/>
  <c r="BA28" i="10962"/>
  <c r="BA36" i="10962"/>
  <c r="BA44" i="10962"/>
  <c r="BA52" i="10962"/>
  <c r="BA60" i="10962"/>
  <c r="BA68" i="10962"/>
  <c r="BA76" i="10962"/>
  <c r="BA84" i="10962"/>
  <c r="BA92" i="10962"/>
  <c r="BA100" i="10962"/>
  <c r="BA25" i="10962"/>
  <c r="BA33" i="10962"/>
  <c r="BA41" i="10962"/>
  <c r="BA49" i="10962"/>
  <c r="BA57" i="10962"/>
  <c r="BA65" i="10962"/>
  <c r="BA73" i="10962"/>
  <c r="BA81" i="10962"/>
  <c r="BA89" i="10962"/>
  <c r="BA97" i="10962"/>
  <c r="BA26" i="10962"/>
  <c r="BA42" i="10962"/>
  <c r="BA58" i="10962"/>
  <c r="BA74" i="10962"/>
  <c r="BA90" i="10962"/>
  <c r="BA23" i="10962"/>
  <c r="BA39" i="10962"/>
  <c r="BA55" i="10962"/>
  <c r="BA71" i="10962"/>
  <c r="BA87" i="10962"/>
  <c r="BA24" i="10962"/>
  <c r="BA40" i="10962"/>
  <c r="BA56" i="10962"/>
  <c r="BA72" i="10962"/>
  <c r="BA88" i="10962"/>
  <c r="BA21" i="10962"/>
  <c r="BA37" i="10962"/>
  <c r="BA53" i="10962"/>
  <c r="BA69" i="10962"/>
  <c r="BA85" i="10962"/>
  <c r="BA101" i="10962"/>
  <c r="BA34" i="10962"/>
  <c r="BA50" i="10962"/>
  <c r="BA66" i="10962"/>
  <c r="BA82" i="10962"/>
  <c r="BA98" i="10962"/>
  <c r="BA31" i="10962"/>
  <c r="BA47" i="10962"/>
  <c r="BA63" i="10962"/>
  <c r="BA79" i="10962"/>
  <c r="BA95" i="10962"/>
  <c r="BA32" i="10962"/>
  <c r="BA48" i="10962"/>
  <c r="BA64" i="10962"/>
  <c r="BA80" i="10962"/>
  <c r="BA96" i="10962"/>
  <c r="BA29" i="10962"/>
  <c r="BA45" i="10962"/>
  <c r="BA61" i="10962"/>
  <c r="BA77" i="10962"/>
  <c r="BA93" i="10962"/>
  <c r="AK16" i="10986" l="1"/>
  <c r="BL26" i="10986"/>
  <c r="BM26" i="10986" s="1"/>
  <c r="BB23" i="10985"/>
  <c r="BD23" i="10985"/>
  <c r="BD22" i="10985"/>
  <c r="BB22" i="10985"/>
  <c r="BC22" i="10985"/>
  <c r="BE22" i="10985"/>
  <c r="BE35" i="10985"/>
  <c r="BC35" i="10985"/>
  <c r="BC71" i="10985"/>
  <c r="BE71" i="10985"/>
  <c r="BE84" i="10985"/>
  <c r="BC84" i="10985"/>
  <c r="BC90" i="10985"/>
  <c r="BE90" i="10985"/>
  <c r="BE118" i="10985"/>
  <c r="BC118" i="10985"/>
  <c r="BE33" i="10985"/>
  <c r="BC33" i="10985"/>
  <c r="BC32" i="10985"/>
  <c r="BE32" i="10985"/>
  <c r="BE51" i="10985"/>
  <c r="BC51" i="10985"/>
  <c r="BE59" i="10985"/>
  <c r="BC59" i="10985"/>
  <c r="BC80" i="10985"/>
  <c r="BE80" i="10985"/>
  <c r="BC95" i="10985"/>
  <c r="BE95" i="10985"/>
  <c r="BC114" i="10985"/>
  <c r="BE114" i="10985"/>
  <c r="BC37" i="10985"/>
  <c r="BE37" i="10985"/>
  <c r="BC34" i="10985"/>
  <c r="BE34" i="10985"/>
  <c r="BE53" i="10985"/>
  <c r="BC53" i="10985"/>
  <c r="BC55" i="10985"/>
  <c r="BE55" i="10985"/>
  <c r="BE88" i="10985"/>
  <c r="BC88" i="10985"/>
  <c r="BC89" i="10985"/>
  <c r="BE89" i="10985"/>
  <c r="BC103" i="10985"/>
  <c r="BE103" i="10985"/>
  <c r="BE110" i="10985"/>
  <c r="BC110" i="10985"/>
  <c r="BC26" i="10985"/>
  <c r="BE26" i="10985"/>
  <c r="BC46" i="10985"/>
  <c r="BE46" i="10985"/>
  <c r="BC77" i="10985"/>
  <c r="BE77" i="10985"/>
  <c r="BC93" i="10985"/>
  <c r="BE93" i="10985"/>
  <c r="BE123" i="10985"/>
  <c r="BC123" i="10985"/>
  <c r="BC27" i="10985"/>
  <c r="BE27" i="10985"/>
  <c r="BC49" i="10985"/>
  <c r="BE49" i="10985"/>
  <c r="BC86" i="10985"/>
  <c r="BE86" i="10985"/>
  <c r="BC68" i="10985"/>
  <c r="BE68" i="10985"/>
  <c r="BC94" i="10985"/>
  <c r="BE94" i="10985"/>
  <c r="BE112" i="10985"/>
  <c r="BC112" i="10985"/>
  <c r="BC44" i="10985"/>
  <c r="BE44" i="10985"/>
  <c r="BE36" i="10985"/>
  <c r="BC36" i="10985"/>
  <c r="BE56" i="10985"/>
  <c r="BC56" i="10985"/>
  <c r="BC69" i="10985"/>
  <c r="BE69" i="10985"/>
  <c r="BE105" i="10985"/>
  <c r="BC105" i="10985"/>
  <c r="BC100" i="10985"/>
  <c r="BE100" i="10985"/>
  <c r="BC121" i="10985"/>
  <c r="BE121" i="10985"/>
  <c r="BE21" i="10985"/>
  <c r="BB21" i="10985"/>
  <c r="BD21" i="10985"/>
  <c r="BC40" i="10985"/>
  <c r="BE40" i="10985"/>
  <c r="BC52" i="10985"/>
  <c r="BE52" i="10985"/>
  <c r="BC61" i="10985"/>
  <c r="BE61" i="10985"/>
  <c r="BC60" i="10985"/>
  <c r="BE60" i="10985"/>
  <c r="BC101" i="10985"/>
  <c r="BE101" i="10985"/>
  <c r="BC81" i="10985"/>
  <c r="BE81" i="10985"/>
  <c r="BC117" i="10985"/>
  <c r="BE117" i="10985"/>
  <c r="BC24" i="10985"/>
  <c r="BE24" i="10985"/>
  <c r="BC63" i="10985"/>
  <c r="BE63" i="10985"/>
  <c r="BC72" i="10985"/>
  <c r="BE72" i="10985"/>
  <c r="BC108" i="10985"/>
  <c r="BE108" i="10985"/>
  <c r="BC111" i="10985"/>
  <c r="BE111" i="10985"/>
  <c r="BC38" i="10985"/>
  <c r="BE38" i="10985"/>
  <c r="BC54" i="10985"/>
  <c r="BE54" i="10985"/>
  <c r="BE87" i="10985"/>
  <c r="BC87" i="10985"/>
  <c r="BE85" i="10985"/>
  <c r="BC85" i="10985"/>
  <c r="BE104" i="10985"/>
  <c r="BC104" i="10985"/>
  <c r="BC31" i="10985"/>
  <c r="BE31" i="10985"/>
  <c r="BC39" i="10985"/>
  <c r="BE39" i="10985"/>
  <c r="BC45" i="10985"/>
  <c r="BE45" i="10985"/>
  <c r="BC62" i="10985"/>
  <c r="BE62" i="10985"/>
  <c r="BE79" i="10985"/>
  <c r="BC79" i="10985"/>
  <c r="BC115" i="10985"/>
  <c r="BE115" i="10985"/>
  <c r="BC107" i="10985"/>
  <c r="BE107" i="10985"/>
  <c r="BE124" i="10985"/>
  <c r="BC124" i="10985"/>
  <c r="BE30" i="10985"/>
  <c r="BC30" i="10985"/>
  <c r="BC25" i="10985"/>
  <c r="BE25" i="10985"/>
  <c r="BE58" i="10985"/>
  <c r="BC58" i="10985"/>
  <c r="BE78" i="10985"/>
  <c r="BC78" i="10985"/>
  <c r="BC76" i="10985"/>
  <c r="BE76" i="10985"/>
  <c r="BC92" i="10985"/>
  <c r="BE92" i="10985"/>
  <c r="BC98" i="10985"/>
  <c r="BE98" i="10985"/>
  <c r="BE120" i="10985"/>
  <c r="BC120" i="10985"/>
  <c r="BE41" i="10985"/>
  <c r="BC41" i="10985"/>
  <c r="BE75" i="10985"/>
  <c r="BC75" i="10985"/>
  <c r="BC83" i="10985"/>
  <c r="BE83" i="10985"/>
  <c r="BC99" i="10985"/>
  <c r="BE99" i="10985"/>
  <c r="BC122" i="10985"/>
  <c r="BE122" i="10985"/>
  <c r="BC42" i="10985"/>
  <c r="BE42" i="10985"/>
  <c r="BC57" i="10985"/>
  <c r="BE57" i="10985"/>
  <c r="BC73" i="10985"/>
  <c r="BE73" i="10985"/>
  <c r="BC113" i="10985"/>
  <c r="BE113" i="10985"/>
  <c r="BC106" i="10985"/>
  <c r="BE106" i="10985"/>
  <c r="BE47" i="10985"/>
  <c r="BC47" i="10985"/>
  <c r="BC28" i="10985"/>
  <c r="BE28" i="10985"/>
  <c r="BE66" i="10985"/>
  <c r="BC66" i="10985"/>
  <c r="BC70" i="10985"/>
  <c r="BE70" i="10985"/>
  <c r="BC64" i="10985"/>
  <c r="BE64" i="10985"/>
  <c r="BE91" i="10985"/>
  <c r="BC91" i="10985"/>
  <c r="BE102" i="10985"/>
  <c r="BC102" i="10985"/>
  <c r="BC43" i="10985"/>
  <c r="BE43" i="10985"/>
  <c r="BC29" i="10985"/>
  <c r="BE29" i="10985"/>
  <c r="BE67" i="10985"/>
  <c r="BC67" i="10985"/>
  <c r="BC50" i="10985"/>
  <c r="BE50" i="10985"/>
  <c r="BC65" i="10985"/>
  <c r="BE65" i="10985"/>
  <c r="BC82" i="10985"/>
  <c r="BE82" i="10985"/>
  <c r="BC96" i="10985"/>
  <c r="BE96" i="10985"/>
  <c r="BE119" i="10985"/>
  <c r="BC119" i="10985"/>
  <c r="BC23" i="10985"/>
  <c r="BE23" i="10985"/>
  <c r="BC48" i="10985"/>
  <c r="BE48" i="10985"/>
  <c r="BE74" i="10985"/>
  <c r="BC74" i="10985"/>
  <c r="BC97" i="10985"/>
  <c r="BE97" i="10985"/>
  <c r="BE109" i="10985"/>
  <c r="BC109" i="10985"/>
  <c r="BE116" i="10985"/>
  <c r="BC116" i="10985"/>
  <c r="BE21" i="10962"/>
  <c r="BC21" i="10962"/>
  <c r="BE22" i="10962"/>
  <c r="BC22" i="10962"/>
  <c r="BC93" i="10962"/>
  <c r="BE93" i="10962"/>
  <c r="BC61" i="10962"/>
  <c r="BE61" i="10962"/>
  <c r="BC29" i="10962"/>
  <c r="BE29" i="10962"/>
  <c r="BE80" i="10962"/>
  <c r="BC80" i="10962"/>
  <c r="BE48" i="10962"/>
  <c r="BC48" i="10962"/>
  <c r="BC95" i="10962"/>
  <c r="BE95" i="10962"/>
  <c r="BC63" i="10962"/>
  <c r="BE63" i="10962"/>
  <c r="BC31" i="10962"/>
  <c r="BE31" i="10962"/>
  <c r="BE82" i="10962"/>
  <c r="BC82" i="10962"/>
  <c r="BE50" i="10962"/>
  <c r="BC50" i="10962"/>
  <c r="BC85" i="10962"/>
  <c r="BE85" i="10962"/>
  <c r="BC53" i="10962"/>
  <c r="BE53" i="10962"/>
  <c r="BB21" i="10962"/>
  <c r="BD21" i="10962"/>
  <c r="BE72" i="10962"/>
  <c r="BC72" i="10962"/>
  <c r="BE40" i="10962"/>
  <c r="BC40" i="10962"/>
  <c r="BC87" i="10962"/>
  <c r="BE87" i="10962"/>
  <c r="BC55" i="10962"/>
  <c r="BE55" i="10962"/>
  <c r="BC23" i="10962"/>
  <c r="BE23" i="10962"/>
  <c r="BE74" i="10962"/>
  <c r="BC74" i="10962"/>
  <c r="BE42" i="10962"/>
  <c r="BC42" i="10962"/>
  <c r="BC97" i="10962"/>
  <c r="BE97" i="10962"/>
  <c r="BC81" i="10962"/>
  <c r="BE81" i="10962"/>
  <c r="BC65" i="10962"/>
  <c r="BE65" i="10962"/>
  <c r="BC49" i="10962"/>
  <c r="BE49" i="10962"/>
  <c r="BC33" i="10962"/>
  <c r="BE33" i="10962"/>
  <c r="BE100" i="10962"/>
  <c r="BC100" i="10962"/>
  <c r="BE84" i="10962"/>
  <c r="BC84" i="10962"/>
  <c r="BE68" i="10962"/>
  <c r="BC68" i="10962"/>
  <c r="BE52" i="10962"/>
  <c r="BC52" i="10962"/>
  <c r="BE36" i="10962"/>
  <c r="BC36" i="10962"/>
  <c r="BC99" i="10962"/>
  <c r="BE99" i="10962"/>
  <c r="BC83" i="10962"/>
  <c r="BE83" i="10962"/>
  <c r="BC67" i="10962"/>
  <c r="BE67" i="10962"/>
  <c r="BC51" i="10962"/>
  <c r="BE51" i="10962"/>
  <c r="BC35" i="10962"/>
  <c r="BE35" i="10962"/>
  <c r="BD22" i="10962"/>
  <c r="BB22" i="10962"/>
  <c r="BE86" i="10962"/>
  <c r="BC86" i="10962"/>
  <c r="BE70" i="10962"/>
  <c r="BC70" i="10962"/>
  <c r="BE54" i="10962"/>
  <c r="BC54" i="10962"/>
  <c r="BE38" i="10962"/>
  <c r="BC38" i="10962"/>
  <c r="BC77" i="10962"/>
  <c r="BE77" i="10962"/>
  <c r="BC45" i="10962"/>
  <c r="BE45" i="10962"/>
  <c r="BE96" i="10962"/>
  <c r="BC96" i="10962"/>
  <c r="BE64" i="10962"/>
  <c r="BC64" i="10962"/>
  <c r="BE32" i="10962"/>
  <c r="BC32" i="10962"/>
  <c r="BC79" i="10962"/>
  <c r="BE79" i="10962"/>
  <c r="BC47" i="10962"/>
  <c r="BE47" i="10962"/>
  <c r="BE98" i="10962"/>
  <c r="BC98" i="10962"/>
  <c r="BE66" i="10962"/>
  <c r="BC66" i="10962"/>
  <c r="BE34" i="10962"/>
  <c r="BC34" i="10962"/>
  <c r="BC101" i="10962"/>
  <c r="BE101" i="10962"/>
  <c r="BC69" i="10962"/>
  <c r="BE69" i="10962"/>
  <c r="BC37" i="10962"/>
  <c r="BE37" i="10962"/>
  <c r="BE88" i="10962"/>
  <c r="BC88" i="10962"/>
  <c r="BE56" i="10962"/>
  <c r="BC56" i="10962"/>
  <c r="BE24" i="10962"/>
  <c r="BC24" i="10962"/>
  <c r="BC71" i="10962"/>
  <c r="BE71" i="10962"/>
  <c r="BC39" i="10962"/>
  <c r="BE39" i="10962"/>
  <c r="BE90" i="10962"/>
  <c r="BC90" i="10962"/>
  <c r="BE58" i="10962"/>
  <c r="BC58" i="10962"/>
  <c r="BE26" i="10962"/>
  <c r="BC26" i="10962"/>
  <c r="BC89" i="10962"/>
  <c r="BE89" i="10962"/>
  <c r="BC73" i="10962"/>
  <c r="BE73" i="10962"/>
  <c r="BC57" i="10962"/>
  <c r="BE57" i="10962"/>
  <c r="BC41" i="10962"/>
  <c r="BE41" i="10962"/>
  <c r="BC25" i="10962"/>
  <c r="BE25" i="10962"/>
  <c r="BE92" i="10962"/>
  <c r="BC92" i="10962"/>
  <c r="BE76" i="10962"/>
  <c r="BC76" i="10962"/>
  <c r="BE60" i="10962"/>
  <c r="BC60" i="10962"/>
  <c r="BE44" i="10962"/>
  <c r="BC44" i="10962"/>
  <c r="BE28" i="10962"/>
  <c r="BC28" i="10962"/>
  <c r="BC91" i="10962"/>
  <c r="BE91" i="10962"/>
  <c r="BC75" i="10962"/>
  <c r="BE75" i="10962"/>
  <c r="BC59" i="10962"/>
  <c r="BE59" i="10962"/>
  <c r="BC43" i="10962"/>
  <c r="BE43" i="10962"/>
  <c r="BC27" i="10962"/>
  <c r="BE27" i="10962"/>
  <c r="BE94" i="10962"/>
  <c r="BC94" i="10962"/>
  <c r="BE78" i="10962"/>
  <c r="BC78" i="10962"/>
  <c r="BE62" i="10962"/>
  <c r="BC62" i="10962"/>
  <c r="BE46" i="10962"/>
  <c r="BC46" i="10962"/>
  <c r="BE30" i="10962"/>
  <c r="BC30" i="10962"/>
  <c r="BR34" i="10986" l="1"/>
  <c r="AK15" i="10986"/>
  <c r="BR33" i="10986"/>
  <c r="BR26" i="10986"/>
  <c r="BR29" i="10986"/>
  <c r="BR27" i="10986"/>
  <c r="BR30" i="10986"/>
  <c r="BR28" i="10986"/>
  <c r="BN26" i="10986"/>
  <c r="BR25" i="10986"/>
  <c r="BM39" i="10986"/>
  <c r="BR31" i="10986"/>
  <c r="BM40" i="10986"/>
  <c r="BR32" i="10986"/>
  <c r="BM38" i="10986"/>
  <c r="BM25" i="10985"/>
  <c r="BL26" i="10985" s="1"/>
  <c r="BM26" i="10985" s="1"/>
  <c r="BM25" i="10962"/>
  <c r="BM41" i="10986" l="1"/>
  <c r="BL42" i="10986" s="1"/>
  <c r="BM42" i="10986" s="1"/>
  <c r="BU25" i="10986"/>
  <c r="BS25" i="10986"/>
  <c r="BV25" i="10986"/>
  <c r="BT25" i="10986"/>
  <c r="BS34" i="10986"/>
  <c r="BV34" i="10986"/>
  <c r="BU34" i="10986"/>
  <c r="BT34" i="10986"/>
  <c r="BU28" i="10986"/>
  <c r="BS28" i="10986"/>
  <c r="BV28" i="10986"/>
  <c r="BT28" i="10986"/>
  <c r="BU30" i="10986"/>
  <c r="BS30" i="10986"/>
  <c r="BV30" i="10986"/>
  <c r="BT30" i="10986"/>
  <c r="BU27" i="10986"/>
  <c r="BS27" i="10986"/>
  <c r="BT27" i="10986"/>
  <c r="BV27" i="10986"/>
  <c r="BU29" i="10986"/>
  <c r="BS29" i="10986"/>
  <c r="BV29" i="10986"/>
  <c r="BT29" i="10986"/>
  <c r="BT26" i="10986"/>
  <c r="BV26" i="10986"/>
  <c r="BU26" i="10986"/>
  <c r="BS26" i="10986"/>
  <c r="AQ168" i="10986"/>
  <c r="AO166" i="10986"/>
  <c r="AP163" i="10986"/>
  <c r="AQ160" i="10986"/>
  <c r="AO158" i="10986"/>
  <c r="AP155" i="10986"/>
  <c r="AQ152" i="10986"/>
  <c r="AO150" i="10986"/>
  <c r="AP147" i="10986"/>
  <c r="AQ144" i="10986"/>
  <c r="AO142" i="10986"/>
  <c r="AP139" i="10986"/>
  <c r="AO170" i="10986"/>
  <c r="AP167" i="10986"/>
  <c r="AQ164" i="10986"/>
  <c r="AO162" i="10986"/>
  <c r="AP159" i="10986"/>
  <c r="AQ156" i="10986"/>
  <c r="AO154" i="10986"/>
  <c r="AP151" i="10986"/>
  <c r="AQ148" i="10986"/>
  <c r="AO146" i="10986"/>
  <c r="AP143" i="10986"/>
  <c r="AQ140" i="10986"/>
  <c r="AO138" i="10986"/>
  <c r="AP135" i="10986"/>
  <c r="AQ169" i="10986"/>
  <c r="AO167" i="10986"/>
  <c r="AP164" i="10986"/>
  <c r="AQ161" i="10986"/>
  <c r="AO159" i="10986"/>
  <c r="AP156" i="10986"/>
  <c r="AQ153" i="10986"/>
  <c r="AO151" i="10986"/>
  <c r="AP169" i="10986"/>
  <c r="AQ166" i="10986"/>
  <c r="AO164" i="10986"/>
  <c r="AP161" i="10986"/>
  <c r="AQ158" i="10986"/>
  <c r="AO156" i="10986"/>
  <c r="AP153" i="10986"/>
  <c r="AQ150" i="10986"/>
  <c r="AO148" i="10986"/>
  <c r="AO169" i="10986"/>
  <c r="AO157" i="10986"/>
  <c r="AQ155" i="10986"/>
  <c r="AQ154" i="10986"/>
  <c r="AQ149" i="10986"/>
  <c r="AQ145" i="10986"/>
  <c r="AO144" i="10986"/>
  <c r="AP140" i="10986"/>
  <c r="AO134" i="10986"/>
  <c r="AP131" i="10986"/>
  <c r="AQ128" i="10986"/>
  <c r="AO126" i="10986"/>
  <c r="AO118" i="10986"/>
  <c r="AP168" i="10986"/>
  <c r="AQ159" i="10986"/>
  <c r="AP158" i="10986"/>
  <c r="AO155" i="10986"/>
  <c r="AP154" i="10986"/>
  <c r="AP149" i="10986"/>
  <c r="AQ146" i="10986"/>
  <c r="AP145" i="10986"/>
  <c r="AQ141" i="10986"/>
  <c r="AO140" i="10986"/>
  <c r="AQ139" i="10986"/>
  <c r="AQ133" i="10986"/>
  <c r="AO131" i="10986"/>
  <c r="AP128" i="10986"/>
  <c r="AQ125" i="10986"/>
  <c r="AO123" i="10986"/>
  <c r="AO168" i="10986"/>
  <c r="AO161" i="10986"/>
  <c r="AO149" i="10986"/>
  <c r="AP146" i="10986"/>
  <c r="AO145" i="10986"/>
  <c r="AQ142" i="10986"/>
  <c r="AP141" i="10986"/>
  <c r="AO139" i="10986"/>
  <c r="AP133" i="10986"/>
  <c r="AQ130" i="10986"/>
  <c r="AO128" i="10986"/>
  <c r="AP125" i="10986"/>
  <c r="AO120" i="10986"/>
  <c r="AP160" i="10986"/>
  <c r="AQ151" i="10986"/>
  <c r="AP150" i="10986"/>
  <c r="AP142" i="10986"/>
  <c r="AO141" i="10986"/>
  <c r="AQ136" i="10986"/>
  <c r="AO133" i="10986"/>
  <c r="AP130" i="10986"/>
  <c r="AQ127" i="10986"/>
  <c r="AO125" i="10986"/>
  <c r="AQ170" i="10986"/>
  <c r="AQ165" i="10986"/>
  <c r="AO160" i="10986"/>
  <c r="AO153" i="10986"/>
  <c r="AQ137" i="10986"/>
  <c r="AP136" i="10986"/>
  <c r="AQ135" i="10986"/>
  <c r="AQ132" i="10986"/>
  <c r="AO130" i="10986"/>
  <c r="AP127" i="10986"/>
  <c r="AO122" i="10986"/>
  <c r="AP170" i="10986"/>
  <c r="AP165" i="10986"/>
  <c r="AP152" i="10986"/>
  <c r="AP148" i="10986"/>
  <c r="AQ147" i="10986"/>
  <c r="AQ138" i="10986"/>
  <c r="AP137" i="10986"/>
  <c r="AO136" i="10986"/>
  <c r="AO135" i="10986"/>
  <c r="AP132" i="10986"/>
  <c r="AQ129" i="10986"/>
  <c r="AO127" i="10986"/>
  <c r="AQ121" i="10986"/>
  <c r="AO165" i="10986"/>
  <c r="AQ163" i="10986"/>
  <c r="AQ162" i="10986"/>
  <c r="AQ157" i="10986"/>
  <c r="AO152" i="10986"/>
  <c r="AO147" i="10986"/>
  <c r="AQ143" i="10986"/>
  <c r="AP138" i="10986"/>
  <c r="AO137" i="10986"/>
  <c r="AQ134" i="10986"/>
  <c r="AO132" i="10986"/>
  <c r="AP129" i="10986"/>
  <c r="AQ126" i="10986"/>
  <c r="AQ167" i="10986"/>
  <c r="AP166" i="10986"/>
  <c r="AO163" i="10986"/>
  <c r="AP162" i="10986"/>
  <c r="AP157" i="10986"/>
  <c r="AP144" i="10986"/>
  <c r="AO143" i="10986"/>
  <c r="AP134" i="10986"/>
  <c r="AQ131" i="10986"/>
  <c r="AO129" i="10986"/>
  <c r="AP126" i="10986"/>
  <c r="AO110" i="10986"/>
  <c r="AP107" i="10986"/>
  <c r="AO115" i="10986"/>
  <c r="AO99" i="10986"/>
  <c r="AO114" i="10986"/>
  <c r="AO98" i="10986"/>
  <c r="AQ85" i="10986"/>
  <c r="AP78" i="10986"/>
  <c r="AP116" i="10986"/>
  <c r="AQ113" i="10986"/>
  <c r="AP106" i="10986"/>
  <c r="AQ98" i="10986"/>
  <c r="AP113" i="10986"/>
  <c r="AQ96" i="10986"/>
  <c r="AP93" i="10986"/>
  <c r="AQ88" i="10986"/>
  <c r="AP87" i="10986"/>
  <c r="AP81" i="10986"/>
  <c r="AO75" i="10986"/>
  <c r="AO113" i="10986"/>
  <c r="AP108" i="10986"/>
  <c r="AP102" i="10986"/>
  <c r="AP94" i="10986"/>
  <c r="AP74" i="10986"/>
  <c r="AQ71" i="10986"/>
  <c r="AP66" i="10986"/>
  <c r="AO108" i="10986"/>
  <c r="AQ97" i="10986"/>
  <c r="AO94" i="10986"/>
  <c r="AO87" i="10986"/>
  <c r="AO74" i="10986"/>
  <c r="AO90" i="10986"/>
  <c r="AP88" i="10986"/>
  <c r="AO83" i="10986"/>
  <c r="AP73" i="10986"/>
  <c r="AQ70" i="10986"/>
  <c r="AO68" i="10986"/>
  <c r="AP109" i="10986"/>
  <c r="AO82" i="10986"/>
  <c r="AO73" i="10986"/>
  <c r="AO61" i="10986"/>
  <c r="AO53" i="10986"/>
  <c r="AO80" i="10986"/>
  <c r="AQ59" i="10986"/>
  <c r="AO104" i="10986"/>
  <c r="CQ82" i="10986"/>
  <c r="AO62" i="10986"/>
  <c r="AP77" i="10986"/>
  <c r="AQ76" i="10986"/>
  <c r="AQ61" i="10986"/>
  <c r="AO59" i="10986"/>
  <c r="AP56" i="10986"/>
  <c r="AP48" i="10986"/>
  <c r="AP41" i="10986"/>
  <c r="AO101" i="10986"/>
  <c r="AP86" i="10986"/>
  <c r="AO58" i="10986"/>
  <c r="AP60" i="10986"/>
  <c r="AO51" i="10986"/>
  <c r="AO78" i="10986"/>
  <c r="AO60" i="10986"/>
  <c r="AO93" i="10986"/>
  <c r="AO72" i="10986"/>
  <c r="AQ48" i="10986"/>
  <c r="AO85" i="10986"/>
  <c r="AO63" i="10986"/>
  <c r="AP52" i="10986"/>
  <c r="AQ50" i="10986"/>
  <c r="AO48" i="10986"/>
  <c r="AP47" i="10986"/>
  <c r="AO66" i="10986"/>
  <c r="AO46" i="10986"/>
  <c r="AO32" i="10986"/>
  <c r="AO49" i="10986"/>
  <c r="AQ35" i="10986"/>
  <c r="AP17" i="10986"/>
  <c r="AO52" i="10986"/>
  <c r="AO50" i="10986"/>
  <c r="AQ41" i="10986"/>
  <c r="AQ37" i="10986"/>
  <c r="AO34" i="10986"/>
  <c r="AO23" i="10986"/>
  <c r="AP43" i="10986"/>
  <c r="AP40" i="10986"/>
  <c r="AQ39" i="10986"/>
  <c r="AO31" i="10986"/>
  <c r="AO45" i="10986"/>
  <c r="AP34" i="10986"/>
  <c r="AQ20" i="10986"/>
  <c r="AQ124" i="10986" s="1"/>
  <c r="AP90" i="10986"/>
  <c r="AO39" i="10986"/>
  <c r="AO24" i="10986"/>
  <c r="AQ42" i="10986"/>
  <c r="AQ32" i="10986"/>
  <c r="AO28" i="10986"/>
  <c r="AR20" i="10986"/>
  <c r="AQ104" i="10986" s="1"/>
  <c r="AO42" i="10986"/>
  <c r="AP30" i="10986"/>
  <c r="AQ30" i="10986"/>
  <c r="AQ27" i="10986"/>
  <c r="AP20" i="10986"/>
  <c r="AP112" i="10986" s="1"/>
  <c r="AP120" i="10986"/>
  <c r="AQ80" i="10986"/>
  <c r="AQ60" i="10986"/>
  <c r="AO40" i="10986"/>
  <c r="AO95" i="10986"/>
  <c r="AP61" i="10986"/>
  <c r="AO30" i="10986"/>
  <c r="AO20" i="10986"/>
  <c r="AO121" i="10986" s="1"/>
  <c r="AP58" i="10986"/>
  <c r="AP25" i="10986"/>
  <c r="AO21" i="10986"/>
  <c r="AQ17" i="10986"/>
  <c r="AP122" i="10986"/>
  <c r="AO17" i="10986"/>
  <c r="BV32" i="10986"/>
  <c r="BT32" i="10986"/>
  <c r="BS32" i="10986"/>
  <c r="BU32" i="10986"/>
  <c r="BV31" i="10986"/>
  <c r="BU31" i="10986"/>
  <c r="BT31" i="10986"/>
  <c r="BS31" i="10986"/>
  <c r="BU33" i="10986"/>
  <c r="BT33" i="10986"/>
  <c r="BV33" i="10986"/>
  <c r="BS33" i="10986"/>
  <c r="AK16" i="10985"/>
  <c r="BR26" i="10985"/>
  <c r="BM40" i="10985"/>
  <c r="BR31" i="10985"/>
  <c r="AK15" i="10985"/>
  <c r="BR25" i="10985"/>
  <c r="BM39" i="10985"/>
  <c r="BR27" i="10985"/>
  <c r="BR32" i="10985"/>
  <c r="BR30" i="10985"/>
  <c r="BM38" i="10985"/>
  <c r="BR33" i="10985"/>
  <c r="BR29" i="10985"/>
  <c r="BN26" i="10985"/>
  <c r="BR34" i="10985"/>
  <c r="BR28" i="10985"/>
  <c r="AK16" i="10962"/>
  <c r="BL26" i="10962"/>
  <c r="BM26" i="10962" s="1"/>
  <c r="BR25" i="10962" s="1"/>
  <c r="BW26" i="10986" l="1"/>
  <c r="BX26" i="10986" s="1"/>
  <c r="BY26" i="10986" s="1"/>
  <c r="BZ26" i="10986" s="1"/>
  <c r="AO29" i="10986"/>
  <c r="AO67" i="10986"/>
  <c r="AP28" i="10986"/>
  <c r="AP35" i="10986"/>
  <c r="AO41" i="10986"/>
  <c r="AO35" i="10986"/>
  <c r="CQ44" i="10986" s="1"/>
  <c r="AP22" i="10986"/>
  <c r="AO55" i="10986"/>
  <c r="AP57" i="10986"/>
  <c r="AP63" i="10986"/>
  <c r="AP64" i="10986"/>
  <c r="AO103" i="10986"/>
  <c r="AO43" i="10986"/>
  <c r="AP59" i="10986"/>
  <c r="AO111" i="10986"/>
  <c r="CW70" i="10986" s="1"/>
  <c r="AP79" i="10986"/>
  <c r="AP82" i="10986"/>
  <c r="AO76" i="10986"/>
  <c r="AO65" i="10986"/>
  <c r="AO96" i="10986"/>
  <c r="AP80" i="10986"/>
  <c r="AP95" i="10986"/>
  <c r="CW54" i="10986" s="1"/>
  <c r="AP110" i="10986"/>
  <c r="AO81" i="10986"/>
  <c r="CW40" i="10986" s="1"/>
  <c r="AO109" i="10986"/>
  <c r="AP119" i="10986"/>
  <c r="AO119" i="10986"/>
  <c r="AP83" i="10986"/>
  <c r="AP114" i="10986"/>
  <c r="AP99" i="10986"/>
  <c r="CW58" i="10986" s="1"/>
  <c r="AP50" i="10986"/>
  <c r="AO86" i="10986"/>
  <c r="AP27" i="10986"/>
  <c r="AO22" i="10986"/>
  <c r="AP46" i="10986"/>
  <c r="AO100" i="10986"/>
  <c r="AO116" i="10986"/>
  <c r="AO47" i="10986"/>
  <c r="AO91" i="10986"/>
  <c r="CW50" i="10986" s="1"/>
  <c r="AO70" i="10986"/>
  <c r="CQ79" i="10986" s="1"/>
  <c r="AP84" i="10986"/>
  <c r="AO92" i="10986"/>
  <c r="AO79" i="10986"/>
  <c r="AP51" i="10986"/>
  <c r="CQ60" i="10986" s="1"/>
  <c r="AP54" i="10986"/>
  <c r="AO88" i="10986"/>
  <c r="CW47" i="10986" s="1"/>
  <c r="AO84" i="10986"/>
  <c r="CW43" i="10986" s="1"/>
  <c r="AP92" i="10986"/>
  <c r="CW51" i="10986" s="1"/>
  <c r="AP105" i="10986"/>
  <c r="AP85" i="10986"/>
  <c r="AP98" i="10986"/>
  <c r="AO97" i="10986"/>
  <c r="CW56" i="10986" s="1"/>
  <c r="AO117" i="10986"/>
  <c r="AO102" i="10986"/>
  <c r="AO124" i="10986"/>
  <c r="DC33" i="10986" s="1"/>
  <c r="AP124" i="10986"/>
  <c r="AP123" i="10986"/>
  <c r="BW33" i="10986"/>
  <c r="CA33" i="10986" s="1"/>
  <c r="AP29" i="10986"/>
  <c r="AP33" i="10986"/>
  <c r="AP42" i="10986"/>
  <c r="AP118" i="10986"/>
  <c r="CW77" i="10986" s="1"/>
  <c r="AP103" i="10986"/>
  <c r="AO27" i="10986"/>
  <c r="CQ36" i="10986" s="1"/>
  <c r="AP96" i="10986"/>
  <c r="AP21" i="10986"/>
  <c r="AP32" i="10986"/>
  <c r="AP26" i="10986"/>
  <c r="AP37" i="10986"/>
  <c r="AP23" i="10986"/>
  <c r="CQ32" i="10986" s="1"/>
  <c r="AO57" i="10986"/>
  <c r="AO36" i="10986"/>
  <c r="AP49" i="10986"/>
  <c r="AP117" i="10986"/>
  <c r="AO44" i="10986"/>
  <c r="AO54" i="10986"/>
  <c r="AO37" i="10986"/>
  <c r="AO64" i="10986"/>
  <c r="AO69" i="10986"/>
  <c r="CQ78" i="10986" s="1"/>
  <c r="AP69" i="10986"/>
  <c r="AP67" i="10986"/>
  <c r="AP101" i="10986"/>
  <c r="AP76" i="10986"/>
  <c r="AO71" i="10986"/>
  <c r="AP89" i="10986"/>
  <c r="AP121" i="10986"/>
  <c r="DC30" i="10986" s="1"/>
  <c r="AO112" i="10986"/>
  <c r="CW71" i="10986" s="1"/>
  <c r="AO106" i="10986"/>
  <c r="AO107" i="10986"/>
  <c r="AP115" i="10986"/>
  <c r="AP24" i="10986"/>
  <c r="AP100" i="10986"/>
  <c r="AP53" i="10986"/>
  <c r="AP62" i="10986"/>
  <c r="CQ71" i="10986" s="1"/>
  <c r="AP75" i="10986"/>
  <c r="AP97" i="10986"/>
  <c r="AP104" i="10986"/>
  <c r="AO33" i="10986"/>
  <c r="AP36" i="10986"/>
  <c r="AO26" i="10986"/>
  <c r="AP38" i="10986"/>
  <c r="AP44" i="10986"/>
  <c r="AO25" i="10986"/>
  <c r="CQ34" i="10986" s="1"/>
  <c r="AP31" i="10986"/>
  <c r="CQ40" i="10986" s="1"/>
  <c r="AP68" i="10986"/>
  <c r="AO38" i="10986"/>
  <c r="AP45" i="10986"/>
  <c r="AP55" i="10986"/>
  <c r="AO56" i="10986"/>
  <c r="AP39" i="10986"/>
  <c r="AP65" i="10986"/>
  <c r="AP70" i="10986"/>
  <c r="AP71" i="10986"/>
  <c r="AO105" i="10986"/>
  <c r="AO89" i="10986"/>
  <c r="AP72" i="10986"/>
  <c r="AP91" i="10986"/>
  <c r="AO77" i="10986"/>
  <c r="CW36" i="10986" s="1"/>
  <c r="AP111" i="10986"/>
  <c r="BW32" i="10986"/>
  <c r="AQ43" i="10986"/>
  <c r="CQ52" i="10986" s="1"/>
  <c r="AQ62" i="10986"/>
  <c r="AQ81" i="10986"/>
  <c r="AQ68" i="10986"/>
  <c r="CQ77" i="10986" s="1"/>
  <c r="AQ112" i="10986"/>
  <c r="BW29" i="10986"/>
  <c r="AQ72" i="10986"/>
  <c r="CW31" i="10986" s="1"/>
  <c r="AQ82" i="10986"/>
  <c r="AQ102" i="10986"/>
  <c r="AQ118" i="10986"/>
  <c r="AQ45" i="10986"/>
  <c r="AQ65" i="10986"/>
  <c r="AQ57" i="10986"/>
  <c r="AQ36" i="10986"/>
  <c r="AQ106" i="10986"/>
  <c r="AQ83" i="10986"/>
  <c r="AQ105" i="10986"/>
  <c r="CW64" i="10986" s="1"/>
  <c r="AQ107" i="10986"/>
  <c r="AQ91" i="10986"/>
  <c r="AQ101" i="10986"/>
  <c r="AQ119" i="10986"/>
  <c r="AQ120" i="10986"/>
  <c r="CW79" i="10986" s="1"/>
  <c r="AQ99" i="10986"/>
  <c r="AQ87" i="10986"/>
  <c r="AQ117" i="10986"/>
  <c r="CW76" i="10986" s="1"/>
  <c r="AQ51" i="10986"/>
  <c r="AQ90" i="10986"/>
  <c r="AQ114" i="10986"/>
  <c r="CW73" i="10986" s="1"/>
  <c r="AQ108" i="10986"/>
  <c r="BW34" i="10986"/>
  <c r="AQ26" i="10986"/>
  <c r="CQ35" i="10986" s="1"/>
  <c r="AQ22" i="10986"/>
  <c r="AQ69" i="10986"/>
  <c r="BW31" i="10986"/>
  <c r="AQ23" i="10986"/>
  <c r="AQ58" i="10986"/>
  <c r="AQ74" i="10986"/>
  <c r="CW33" i="10986" s="1"/>
  <c r="AQ63" i="10986"/>
  <c r="AQ103" i="10986"/>
  <c r="CW62" i="10986" s="1"/>
  <c r="AQ84" i="10986"/>
  <c r="AQ92" i="10986"/>
  <c r="AQ93" i="10986"/>
  <c r="BW27" i="10986"/>
  <c r="AQ46" i="10986"/>
  <c r="AQ24" i="10986"/>
  <c r="CQ33" i="10986" s="1"/>
  <c r="AQ49" i="10986"/>
  <c r="AQ55" i="10986"/>
  <c r="BW30" i="10986"/>
  <c r="AQ52" i="10986"/>
  <c r="AQ53" i="10986"/>
  <c r="AQ78" i="10986"/>
  <c r="CW37" i="10986" s="1"/>
  <c r="AQ89" i="10986"/>
  <c r="CW48" i="10986" s="1"/>
  <c r="AQ33" i="10986"/>
  <c r="AQ31" i="10986"/>
  <c r="BR42" i="10986"/>
  <c r="BR36" i="10986"/>
  <c r="BN44" i="10986"/>
  <c r="BR43" i="10986"/>
  <c r="BR40" i="10986"/>
  <c r="BR41" i="10986"/>
  <c r="BR37" i="10986"/>
  <c r="BR35" i="10986"/>
  <c r="BR44" i="10986"/>
  <c r="BR38" i="10986"/>
  <c r="BR39" i="10986"/>
  <c r="AQ25" i="10986"/>
  <c r="AQ56" i="10986"/>
  <c r="CQ65" i="10986" s="1"/>
  <c r="AQ29" i="10986"/>
  <c r="AQ28" i="10986"/>
  <c r="CQ37" i="10986" s="1"/>
  <c r="AQ64" i="10986"/>
  <c r="CW78" i="10986"/>
  <c r="DC74" i="10986"/>
  <c r="CW72" i="10986"/>
  <c r="CW66" i="10986"/>
  <c r="DC62" i="10986"/>
  <c r="DC73" i="10986"/>
  <c r="CQ73" i="10986"/>
  <c r="CW67" i="10986"/>
  <c r="DC79" i="10986"/>
  <c r="CW75" i="10986"/>
  <c r="DC65" i="10986"/>
  <c r="CQ72" i="10986"/>
  <c r="DC66" i="10986"/>
  <c r="DC58" i="10986"/>
  <c r="CQ58" i="10986"/>
  <c r="DC49" i="10986"/>
  <c r="CW60" i="10986"/>
  <c r="CW57" i="10986"/>
  <c r="CW52" i="10986"/>
  <c r="DC51" i="10986"/>
  <c r="CQ51" i="10986"/>
  <c r="CQ69" i="10986"/>
  <c r="DC61" i="10986"/>
  <c r="CQ61" i="10986"/>
  <c r="DC70" i="10986"/>
  <c r="CQ70" i="10986"/>
  <c r="DC69" i="10986"/>
  <c r="DC68" i="10986"/>
  <c r="CQ68" i="10986"/>
  <c r="CQ67" i="10986"/>
  <c r="CW63" i="10986"/>
  <c r="DC43" i="10986"/>
  <c r="CQ43" i="10986"/>
  <c r="CW35" i="10986"/>
  <c r="DC76" i="10986"/>
  <c r="DC60" i="10986"/>
  <c r="DC57" i="10986"/>
  <c r="CQ57" i="10986"/>
  <c r="DC52" i="10986"/>
  <c r="DC56" i="10986"/>
  <c r="CQ56" i="10986"/>
  <c r="CW49" i="10986"/>
  <c r="DC72" i="10986"/>
  <c r="DC67" i="10986"/>
  <c r="DC63" i="10986"/>
  <c r="CQ54" i="10986"/>
  <c r="CW46" i="10986"/>
  <c r="DC75" i="10986"/>
  <c r="CQ62" i="10986"/>
  <c r="DC55" i="10986"/>
  <c r="CQ55" i="10986"/>
  <c r="DC53" i="10986"/>
  <c r="DC48" i="10986"/>
  <c r="CQ48" i="10986"/>
  <c r="DC42" i="10986"/>
  <c r="CQ42" i="10986"/>
  <c r="DC64" i="10986"/>
  <c r="DC71" i="10986"/>
  <c r="DC50" i="10986"/>
  <c r="CQ50" i="10986"/>
  <c r="DC46" i="10986"/>
  <c r="CW41" i="10986"/>
  <c r="DC37" i="10986"/>
  <c r="DC77" i="10986"/>
  <c r="DC35" i="10986"/>
  <c r="CW55" i="10986"/>
  <c r="DC39" i="10986"/>
  <c r="CQ39" i="10986"/>
  <c r="DC34" i="10986"/>
  <c r="DC41" i="10986"/>
  <c r="CQ41" i="10986"/>
  <c r="DC38" i="10986"/>
  <c r="CQ38" i="10986"/>
  <c r="DC44" i="10986"/>
  <c r="DC40" i="10986"/>
  <c r="CQ30" i="10986"/>
  <c r="DC59" i="10986"/>
  <c r="CQ59" i="10986"/>
  <c r="DC78" i="10986"/>
  <c r="CW39" i="10986"/>
  <c r="CW42" i="10986"/>
  <c r="DC54" i="10986"/>
  <c r="CQ46" i="10986"/>
  <c r="CQ45" i="10986"/>
  <c r="CW44" i="10986"/>
  <c r="DC32" i="10986"/>
  <c r="CW30" i="10986"/>
  <c r="CW68" i="10986"/>
  <c r="DC45" i="10986"/>
  <c r="CW34" i="10986"/>
  <c r="CQ31" i="10986"/>
  <c r="DC31" i="10986"/>
  <c r="DC47" i="10986"/>
  <c r="DC36" i="10986"/>
  <c r="AQ73" i="10986"/>
  <c r="CW32" i="10986" s="1"/>
  <c r="AQ115" i="10986"/>
  <c r="CW74" i="10986" s="1"/>
  <c r="AQ79" i="10986"/>
  <c r="CW38" i="10986" s="1"/>
  <c r="AQ95" i="10986"/>
  <c r="AQ116" i="10986"/>
  <c r="AQ123" i="10986"/>
  <c r="AQ122" i="10986"/>
  <c r="BW28" i="10986"/>
  <c r="BW25" i="10986"/>
  <c r="AQ86" i="10986"/>
  <c r="AQ94" i="10986"/>
  <c r="CW53" i="10986" s="1"/>
  <c r="AQ109" i="10986"/>
  <c r="AQ66" i="10986"/>
  <c r="CQ75" i="10986" s="1"/>
  <c r="AQ38" i="10986"/>
  <c r="CQ47" i="10986" s="1"/>
  <c r="AQ44" i="10986"/>
  <c r="CQ53" i="10986" s="1"/>
  <c r="AQ21" i="10986"/>
  <c r="AQ40" i="10986"/>
  <c r="CQ49" i="10986" s="1"/>
  <c r="AQ34" i="10986"/>
  <c r="AQ47" i="10986"/>
  <c r="AQ75" i="10986"/>
  <c r="AQ54" i="10986"/>
  <c r="CQ63" i="10986" s="1"/>
  <c r="AQ110" i="10986"/>
  <c r="AQ67" i="10986"/>
  <c r="CQ76" i="10986" s="1"/>
  <c r="AQ77" i="10986"/>
  <c r="AQ100" i="10986"/>
  <c r="CW59" i="10986" s="1"/>
  <c r="AQ111" i="10986"/>
  <c r="BM41" i="10985"/>
  <c r="BL42" i="10985" s="1"/>
  <c r="BM42" i="10985" s="1"/>
  <c r="BR38" i="10985" s="1"/>
  <c r="BU28" i="10985"/>
  <c r="BT28" i="10985"/>
  <c r="BS28" i="10985"/>
  <c r="BV28" i="10985"/>
  <c r="BT31" i="10985"/>
  <c r="BS31" i="10985"/>
  <c r="BV31" i="10985"/>
  <c r="BU31" i="10985"/>
  <c r="BU33" i="10985"/>
  <c r="BT33" i="10985"/>
  <c r="BS33" i="10985"/>
  <c r="BV33" i="10985"/>
  <c r="BT30" i="10985"/>
  <c r="BS30" i="10985"/>
  <c r="BV30" i="10985"/>
  <c r="BU30" i="10985"/>
  <c r="BS25" i="10985"/>
  <c r="BV25" i="10985"/>
  <c r="BU25" i="10985"/>
  <c r="BT25" i="10985"/>
  <c r="BV26" i="10985"/>
  <c r="BU26" i="10985"/>
  <c r="BT26" i="10985"/>
  <c r="BS26" i="10985"/>
  <c r="BU27" i="10985"/>
  <c r="BT27" i="10985"/>
  <c r="BS27" i="10985"/>
  <c r="BV27" i="10985"/>
  <c r="BT34" i="10985"/>
  <c r="BS34" i="10985"/>
  <c r="BV34" i="10985"/>
  <c r="BU34" i="10985"/>
  <c r="BV29" i="10985"/>
  <c r="BU29" i="10985"/>
  <c r="BT29" i="10985"/>
  <c r="BS29" i="10985"/>
  <c r="BS32" i="10985"/>
  <c r="BV32" i="10985"/>
  <c r="BU32" i="10985"/>
  <c r="BT32" i="10985"/>
  <c r="AO169" i="10985"/>
  <c r="AO170" i="10985"/>
  <c r="AQ164" i="10985"/>
  <c r="AP159" i="10985"/>
  <c r="AO154" i="10985"/>
  <c r="AQ165" i="10985"/>
  <c r="AO168" i="10985"/>
  <c r="AQ162" i="10985"/>
  <c r="AO157" i="10985"/>
  <c r="AQ150" i="10985"/>
  <c r="AP156" i="10985"/>
  <c r="AQ163" i="10985"/>
  <c r="AQ159" i="10985"/>
  <c r="AP161" i="10985"/>
  <c r="AQ151" i="10985"/>
  <c r="AQ149" i="10985"/>
  <c r="AQ134" i="10985"/>
  <c r="AQ143" i="10985"/>
  <c r="AQ137" i="10985"/>
  <c r="AQ128" i="10985"/>
  <c r="AQ130" i="10985"/>
  <c r="AO17" i="10985"/>
  <c r="AP20" i="10985"/>
  <c r="AP149" i="10985" s="1"/>
  <c r="AQ17" i="10985"/>
  <c r="AQ167" i="10985"/>
  <c r="AQ168" i="10985"/>
  <c r="AP163" i="10985"/>
  <c r="AO158" i="10985"/>
  <c r="AQ169" i="10985"/>
  <c r="AP164" i="10985"/>
  <c r="AQ166" i="10985"/>
  <c r="AP160" i="10985"/>
  <c r="AQ155" i="10985"/>
  <c r="AQ146" i="10985"/>
  <c r="AO155" i="10985"/>
  <c r="AP162" i="10985"/>
  <c r="AQ157" i="10985"/>
  <c r="AP157" i="10985"/>
  <c r="AQ145" i="10985"/>
  <c r="AQ144" i="10985"/>
  <c r="AQ142" i="10985"/>
  <c r="AQ139" i="10985"/>
  <c r="AQ133" i="10985"/>
  <c r="AQ129" i="10985"/>
  <c r="CQ82" i="10985"/>
  <c r="AP43" i="10985"/>
  <c r="AP24" i="10985"/>
  <c r="AP21" i="10985"/>
  <c r="AP166" i="10985"/>
  <c r="AP167" i="10985"/>
  <c r="AO162" i="10985"/>
  <c r="AQ156" i="10985"/>
  <c r="AP168" i="10985"/>
  <c r="AQ170" i="10985"/>
  <c r="AP165" i="10985"/>
  <c r="AO159" i="10985"/>
  <c r="AQ154" i="10985"/>
  <c r="AQ161" i="10985"/>
  <c r="AP154" i="10985"/>
  <c r="AO163" i="10985"/>
  <c r="AQ148" i="10985"/>
  <c r="AO156" i="10985"/>
  <c r="AO161" i="10985"/>
  <c r="AQ140" i="10985"/>
  <c r="AQ141" i="10985"/>
  <c r="AQ136" i="10985"/>
  <c r="AQ131" i="10985"/>
  <c r="AQ125" i="10985"/>
  <c r="AR20" i="10985"/>
  <c r="AP32" i="10985"/>
  <c r="AP17" i="10985"/>
  <c r="AP170" i="10985"/>
  <c r="AO165" i="10985"/>
  <c r="AO166" i="10985"/>
  <c r="AQ160" i="10985"/>
  <c r="AP155" i="10985"/>
  <c r="AO167" i="10985"/>
  <c r="AP169" i="10985"/>
  <c r="AO164" i="10985"/>
  <c r="AP158" i="10985"/>
  <c r="AP153" i="10985"/>
  <c r="AO160" i="10985"/>
  <c r="AO153" i="10985"/>
  <c r="AQ158" i="10985"/>
  <c r="AQ147" i="10985"/>
  <c r="AQ152" i="10985"/>
  <c r="AQ153" i="10985"/>
  <c r="AQ138" i="10985"/>
  <c r="AQ135" i="10985"/>
  <c r="AQ132" i="10985"/>
  <c r="AQ127" i="10985"/>
  <c r="AQ126" i="10985"/>
  <c r="AO20" i="10985"/>
  <c r="AO146" i="10985" s="1"/>
  <c r="AQ20" i="10985"/>
  <c r="AQ86" i="10985" s="1"/>
  <c r="AP25" i="10985"/>
  <c r="AP22" i="10985"/>
  <c r="AP63" i="10985"/>
  <c r="AP49" i="10985"/>
  <c r="AO56" i="10985"/>
  <c r="AO79" i="10985"/>
  <c r="AP98" i="10985"/>
  <c r="AP79" i="10985"/>
  <c r="AP96" i="10985"/>
  <c r="AP116" i="10985"/>
  <c r="AO135" i="10985"/>
  <c r="AP141" i="10985"/>
  <c r="AP143" i="10985"/>
  <c r="AP145" i="10985"/>
  <c r="AP42" i="10985"/>
  <c r="AO40" i="10985"/>
  <c r="AP68" i="10985"/>
  <c r="AP57" i="10985"/>
  <c r="AO89" i="10985"/>
  <c r="AP78" i="10985"/>
  <c r="AP101" i="10985"/>
  <c r="AP93" i="10985"/>
  <c r="AP112" i="10985"/>
  <c r="AP123" i="10985"/>
  <c r="AO129" i="10985"/>
  <c r="AO150" i="10985"/>
  <c r="AO152" i="10985"/>
  <c r="AP23" i="10985"/>
  <c r="AP39" i="10985"/>
  <c r="AO26" i="10985"/>
  <c r="AP30" i="10985"/>
  <c r="AP48" i="10985"/>
  <c r="AO72" i="10985"/>
  <c r="AO66" i="10985"/>
  <c r="AP107" i="10985"/>
  <c r="AO116" i="10985"/>
  <c r="AP129" i="10985"/>
  <c r="AP94" i="10985"/>
  <c r="AP125" i="10985"/>
  <c r="AO130" i="10985"/>
  <c r="AP130" i="10985"/>
  <c r="AO136" i="10985"/>
  <c r="AO143" i="10985"/>
  <c r="AP28" i="10985"/>
  <c r="AP44" i="10985"/>
  <c r="AP61" i="10985"/>
  <c r="AO74" i="10985"/>
  <c r="AP82" i="10985"/>
  <c r="AP84" i="10985"/>
  <c r="AO107" i="10985"/>
  <c r="AO127" i="10985"/>
  <c r="AP134" i="10985"/>
  <c r="AP147" i="10985"/>
  <c r="AP35" i="10985"/>
  <c r="AP59" i="10985"/>
  <c r="AP65" i="10985"/>
  <c r="AO63" i="10985"/>
  <c r="AP83" i="10985"/>
  <c r="AO114" i="10985"/>
  <c r="AO128" i="10985"/>
  <c r="AO123" i="10985"/>
  <c r="AP136" i="10985"/>
  <c r="AO138" i="10985"/>
  <c r="AP148" i="10985"/>
  <c r="AO25" i="10985"/>
  <c r="AO31" i="10985"/>
  <c r="AP31" i="10985"/>
  <c r="AP72" i="10985"/>
  <c r="AP53" i="10985"/>
  <c r="AP77" i="10985"/>
  <c r="AP71" i="10985"/>
  <c r="AP74" i="10985"/>
  <c r="AO112" i="10985"/>
  <c r="AO99" i="10985"/>
  <c r="AO119" i="10985"/>
  <c r="AO139" i="10985"/>
  <c r="AO145" i="10985"/>
  <c r="AO148" i="10985"/>
  <c r="AP37" i="10985"/>
  <c r="AP56" i="10985"/>
  <c r="AP60" i="10985"/>
  <c r="AO30" i="10985"/>
  <c r="AP27" i="10985"/>
  <c r="AP47" i="10985"/>
  <c r="AO71" i="10985"/>
  <c r="AP69" i="10985"/>
  <c r="AP99" i="10985"/>
  <c r="AO100" i="10985"/>
  <c r="AP88" i="10985"/>
  <c r="AP113" i="10985"/>
  <c r="AP122" i="10985"/>
  <c r="AP140" i="10985"/>
  <c r="AO144" i="10985"/>
  <c r="AP50" i="10985"/>
  <c r="AO47" i="10985"/>
  <c r="AP75" i="10985"/>
  <c r="AP62" i="10985"/>
  <c r="AO106" i="10985"/>
  <c r="AP85" i="10985"/>
  <c r="AP108" i="10985"/>
  <c r="AP128" i="10985"/>
  <c r="AO113" i="10985"/>
  <c r="AP142" i="10985"/>
  <c r="AO38" i="10985"/>
  <c r="AO48" i="10985"/>
  <c r="AP41" i="10985"/>
  <c r="AP33" i="10985"/>
  <c r="AP52" i="10985"/>
  <c r="AO62" i="10985"/>
  <c r="AP80" i="10985"/>
  <c r="AP66" i="10985"/>
  <c r="AO120" i="10985"/>
  <c r="AP105" i="10985"/>
  <c r="AP92" i="10985"/>
  <c r="AO111" i="10985"/>
  <c r="AP127" i="10985"/>
  <c r="AP131" i="10985"/>
  <c r="AP133" i="10985"/>
  <c r="AO149" i="10985"/>
  <c r="AP38" i="10985"/>
  <c r="AP55" i="10985"/>
  <c r="AO52" i="10985"/>
  <c r="AO75" i="10985"/>
  <c r="AO73" i="10985"/>
  <c r="AP121" i="10985"/>
  <c r="AO96" i="10985"/>
  <c r="AP89" i="10985"/>
  <c r="AO124" i="10985"/>
  <c r="AO118" i="10985"/>
  <c r="AP118" i="10985"/>
  <c r="AP139" i="10985"/>
  <c r="AO151" i="10985"/>
  <c r="AP146" i="10985"/>
  <c r="AP36" i="10985"/>
  <c r="AO50" i="10985"/>
  <c r="AO59" i="10985"/>
  <c r="AO90" i="10985"/>
  <c r="AO101" i="10985"/>
  <c r="AP86" i="10985"/>
  <c r="AP124" i="10985"/>
  <c r="AO134" i="10985"/>
  <c r="AP51" i="10985"/>
  <c r="AP73" i="10985"/>
  <c r="AO91" i="10985"/>
  <c r="AO85" i="10985"/>
  <c r="AO86" i="10985"/>
  <c r="AO97" i="10985"/>
  <c r="AO104" i="10985"/>
  <c r="AP91" i="10985"/>
  <c r="AO115" i="10985"/>
  <c r="AO131" i="10985"/>
  <c r="AO141" i="10985"/>
  <c r="AP138" i="10985"/>
  <c r="AO147" i="10985"/>
  <c r="AO45" i="10985"/>
  <c r="AO55" i="10985"/>
  <c r="AP64" i="10985"/>
  <c r="AP58" i="10985"/>
  <c r="AP106" i="10985"/>
  <c r="AP90" i="10985"/>
  <c r="AP119" i="10985"/>
  <c r="AO137" i="10985"/>
  <c r="AO58" i="10985"/>
  <c r="AO88" i="10985"/>
  <c r="AO65" i="10985"/>
  <c r="AO98" i="10985"/>
  <c r="AP102" i="10985"/>
  <c r="AP111" i="10985"/>
  <c r="AP95" i="10985"/>
  <c r="AP120" i="10985"/>
  <c r="AP110" i="10985"/>
  <c r="AP135" i="10985"/>
  <c r="AO132" i="10985"/>
  <c r="AP152" i="10985"/>
  <c r="AP144" i="10985"/>
  <c r="AP29" i="10985"/>
  <c r="AP45" i="10985"/>
  <c r="AO53" i="10985"/>
  <c r="AO87" i="10985"/>
  <c r="AO80" i="10985"/>
  <c r="AP97" i="10985"/>
  <c r="AP104" i="10985"/>
  <c r="AP114" i="10985"/>
  <c r="AP151" i="10985"/>
  <c r="AP46" i="10985"/>
  <c r="AP54" i="10985"/>
  <c r="AP67" i="10985"/>
  <c r="AP70" i="10985"/>
  <c r="AP103" i="10985"/>
  <c r="AP117" i="10985"/>
  <c r="AO83" i="10985"/>
  <c r="AP100" i="10985"/>
  <c r="AP132" i="10985"/>
  <c r="AO121" i="10985"/>
  <c r="AO140" i="10985"/>
  <c r="AP137" i="10985"/>
  <c r="AP34" i="10985"/>
  <c r="AO24" i="10985"/>
  <c r="AO60" i="10985"/>
  <c r="AP76" i="10985"/>
  <c r="AO102" i="10985"/>
  <c r="AO108" i="10985"/>
  <c r="AP109" i="10985"/>
  <c r="AO125" i="10985"/>
  <c r="AP150" i="10985"/>
  <c r="AP26" i="10985"/>
  <c r="AO67" i="10985"/>
  <c r="AO78" i="10985"/>
  <c r="AP81" i="10985"/>
  <c r="AP115" i="10985"/>
  <c r="AO94" i="10985"/>
  <c r="AP87" i="10985"/>
  <c r="AO110" i="10985"/>
  <c r="AO126" i="10985"/>
  <c r="AP126" i="10985"/>
  <c r="AO133" i="10985"/>
  <c r="AO142" i="10985"/>
  <c r="BU25" i="10962"/>
  <c r="BT25" i="10962"/>
  <c r="BS25" i="10962"/>
  <c r="BV25" i="10962"/>
  <c r="BR28" i="10962"/>
  <c r="BN26" i="10962"/>
  <c r="BR32" i="10962"/>
  <c r="BM39" i="10962"/>
  <c r="BR26" i="10962"/>
  <c r="BM40" i="10962"/>
  <c r="BR27" i="10962"/>
  <c r="BM38" i="10962"/>
  <c r="BR34" i="10962"/>
  <c r="BR31" i="10962"/>
  <c r="BR33" i="10962"/>
  <c r="BR29" i="10962"/>
  <c r="AK15" i="10962"/>
  <c r="BR30" i="10962"/>
  <c r="CA26" i="10986" l="1"/>
  <c r="CB26" i="10986" s="1"/>
  <c r="CD26" i="10986" s="1"/>
  <c r="CH26" i="10986" s="1"/>
  <c r="CI26" i="10986" s="1"/>
  <c r="CJ26" i="10986" s="1"/>
  <c r="BW25" i="10962"/>
  <c r="BX25" i="10962" s="1"/>
  <c r="BY25" i="10962" s="1"/>
  <c r="BZ25" i="10962" s="1"/>
  <c r="BX33" i="10986"/>
  <c r="BY33" i="10986" s="1"/>
  <c r="BZ33" i="10986" s="1"/>
  <c r="CW45" i="10986"/>
  <c r="CW65" i="10986"/>
  <c r="CW69" i="10986"/>
  <c r="CQ66" i="10986"/>
  <c r="CQ74" i="10986"/>
  <c r="CQ64" i="10986"/>
  <c r="CW61" i="10986"/>
  <c r="BT43" i="10986"/>
  <c r="BS43" i="10986"/>
  <c r="BV43" i="10986"/>
  <c r="BU43" i="10986"/>
  <c r="CB33" i="10986"/>
  <c r="CC33" i="10986" s="1"/>
  <c r="CE33" i="10986" s="1"/>
  <c r="CF33" i="10986" s="1"/>
  <c r="CG33" i="10986" s="1"/>
  <c r="CA28" i="10986"/>
  <c r="BX28" i="10986"/>
  <c r="BY28" i="10986" s="1"/>
  <c r="BZ28" i="10986" s="1"/>
  <c r="CA34" i="10986"/>
  <c r="BX34" i="10986"/>
  <c r="BY34" i="10986" s="1"/>
  <c r="BZ34" i="10986" s="1"/>
  <c r="CA29" i="10986"/>
  <c r="BX29" i="10986"/>
  <c r="BY29" i="10986" s="1"/>
  <c r="BZ29" i="10986" s="1"/>
  <c r="BS39" i="10986"/>
  <c r="BU39" i="10986"/>
  <c r="BT39" i="10986"/>
  <c r="BV39" i="10986"/>
  <c r="CA27" i="10986"/>
  <c r="BX27" i="10986"/>
  <c r="BY27" i="10986" s="1"/>
  <c r="BZ27" i="10986" s="1"/>
  <c r="CA25" i="10986"/>
  <c r="BX25" i="10986"/>
  <c r="BY25" i="10986" s="1"/>
  <c r="BZ25" i="10986" s="1"/>
  <c r="BV37" i="10986"/>
  <c r="BU37" i="10986"/>
  <c r="BS37" i="10986"/>
  <c r="BT37" i="10986"/>
  <c r="BU41" i="10986"/>
  <c r="BV41" i="10986"/>
  <c r="BS41" i="10986"/>
  <c r="BT41" i="10986"/>
  <c r="BS40" i="10986"/>
  <c r="BU40" i="10986"/>
  <c r="BV40" i="10986"/>
  <c r="BT40" i="10986"/>
  <c r="BS38" i="10986"/>
  <c r="BU38" i="10986"/>
  <c r="BT38" i="10986"/>
  <c r="BV38" i="10986"/>
  <c r="BS36" i="10986"/>
  <c r="BU36" i="10986"/>
  <c r="BT36" i="10986"/>
  <c r="BV36" i="10986"/>
  <c r="CA30" i="10986"/>
  <c r="BX30" i="10986"/>
  <c r="BY30" i="10986" s="1"/>
  <c r="BZ30" i="10986" s="1"/>
  <c r="CA31" i="10986"/>
  <c r="BX31" i="10986"/>
  <c r="BY31" i="10986" s="1"/>
  <c r="BZ31" i="10986" s="1"/>
  <c r="BU44" i="10986"/>
  <c r="BT44" i="10986"/>
  <c r="BS44" i="10986"/>
  <c r="BV44" i="10986"/>
  <c r="BV42" i="10986"/>
  <c r="BS42" i="10986"/>
  <c r="BT42" i="10986"/>
  <c r="BU42" i="10986"/>
  <c r="BS35" i="10986"/>
  <c r="BV35" i="10986"/>
  <c r="BU35" i="10986"/>
  <c r="CA32" i="10986"/>
  <c r="BX32" i="10986"/>
  <c r="BY32" i="10986" s="1"/>
  <c r="BZ32" i="10986" s="1"/>
  <c r="BW28" i="10985"/>
  <c r="CA28" i="10985" s="1"/>
  <c r="AQ39" i="10985"/>
  <c r="CQ48" i="10985" s="1"/>
  <c r="BW26" i="10985"/>
  <c r="BX26" i="10985" s="1"/>
  <c r="BY26" i="10985" s="1"/>
  <c r="BZ26" i="10985" s="1"/>
  <c r="AQ80" i="10985"/>
  <c r="AQ23" i="10985"/>
  <c r="DC53" i="10985"/>
  <c r="DC40" i="10985"/>
  <c r="BN44" i="10985"/>
  <c r="AQ111" i="10985"/>
  <c r="CW70" i="10985" s="1"/>
  <c r="BW29" i="10985"/>
  <c r="BX29" i="10985" s="1"/>
  <c r="BY29" i="10985" s="1"/>
  <c r="BZ29" i="10985" s="1"/>
  <c r="BR43" i="10985"/>
  <c r="BU43" i="10985" s="1"/>
  <c r="BR42" i="10985"/>
  <c r="DC61" i="10985"/>
  <c r="BR36" i="10985"/>
  <c r="BT36" i="10985" s="1"/>
  <c r="DC44" i="10985"/>
  <c r="AQ64" i="10985"/>
  <c r="AQ99" i="10985"/>
  <c r="CW58" i="10985" s="1"/>
  <c r="DC56" i="10985"/>
  <c r="AQ26" i="10985"/>
  <c r="CQ35" i="10985" s="1"/>
  <c r="BR37" i="10985"/>
  <c r="BR41" i="10985"/>
  <c r="BT41" i="10985" s="1"/>
  <c r="AQ115" i="10985"/>
  <c r="AQ35" i="10985"/>
  <c r="CQ44" i="10985" s="1"/>
  <c r="AQ77" i="10985"/>
  <c r="CW36" i="10985" s="1"/>
  <c r="AQ71" i="10985"/>
  <c r="BR40" i="10985"/>
  <c r="BV40" i="10985" s="1"/>
  <c r="DC51" i="10985"/>
  <c r="DC47" i="10985"/>
  <c r="AQ44" i="10985"/>
  <c r="CQ53" i="10985" s="1"/>
  <c r="AQ122" i="10985"/>
  <c r="DC31" i="10985" s="1"/>
  <c r="BR35" i="10985"/>
  <c r="BS35" i="10985" s="1"/>
  <c r="BR44" i="10985"/>
  <c r="BU44" i="10985" s="1"/>
  <c r="AQ79" i="10985"/>
  <c r="DC42" i="10985"/>
  <c r="DC50" i="10985"/>
  <c r="AQ101" i="10985"/>
  <c r="DC39" i="10985"/>
  <c r="AQ123" i="10985"/>
  <c r="DC32" i="10985" s="1"/>
  <c r="BR39" i="10985"/>
  <c r="BS39" i="10985" s="1"/>
  <c r="AO39" i="10985"/>
  <c r="AO27" i="10985"/>
  <c r="AO22" i="10985"/>
  <c r="AO28" i="10985"/>
  <c r="AO21" i="10985"/>
  <c r="AO36" i="10985"/>
  <c r="AO44" i="10985"/>
  <c r="AO43" i="10985"/>
  <c r="AO29" i="10985"/>
  <c r="AO122" i="10985"/>
  <c r="AO54" i="10985"/>
  <c r="AO46" i="10985"/>
  <c r="AO82" i="10985"/>
  <c r="AO41" i="10985"/>
  <c r="AO103" i="10985"/>
  <c r="AO57" i="10985"/>
  <c r="AO117" i="10985"/>
  <c r="AO95" i="10985"/>
  <c r="AO64" i="10985"/>
  <c r="AO37" i="10985"/>
  <c r="AO84" i="10985"/>
  <c r="AO42" i="10985"/>
  <c r="AO35" i="10985"/>
  <c r="DC46" i="10985"/>
  <c r="DC49" i="10985"/>
  <c r="AO81" i="10985"/>
  <c r="AO34" i="10985"/>
  <c r="AO51" i="10985"/>
  <c r="AO92" i="10985"/>
  <c r="AO76" i="10985"/>
  <c r="AO61" i="10985"/>
  <c r="AO109" i="10985"/>
  <c r="AO93" i="10985"/>
  <c r="DC37" i="10985"/>
  <c r="AO70" i="10985"/>
  <c r="AO49" i="10985"/>
  <c r="AO32" i="10985"/>
  <c r="AO69" i="10985"/>
  <c r="AO68" i="10985"/>
  <c r="AO105" i="10985"/>
  <c r="AO77" i="10985"/>
  <c r="AO23" i="10985"/>
  <c r="AO33" i="10985"/>
  <c r="AP40" i="10985"/>
  <c r="AQ50" i="10985"/>
  <c r="AQ112" i="10985"/>
  <c r="CW71" i="10985" s="1"/>
  <c r="AQ124" i="10985"/>
  <c r="DC33" i="10985" s="1"/>
  <c r="AQ68" i="10985"/>
  <c r="CQ77" i="10985" s="1"/>
  <c r="AQ113" i="10985"/>
  <c r="CW72" i="10985" s="1"/>
  <c r="AQ54" i="10985"/>
  <c r="AQ29" i="10985"/>
  <c r="CQ38" i="10985" s="1"/>
  <c r="AQ108" i="10985"/>
  <c r="CW67" i="10985" s="1"/>
  <c r="AQ73" i="10985"/>
  <c r="AQ78" i="10985"/>
  <c r="CW37" i="10985" s="1"/>
  <c r="AQ95" i="10985"/>
  <c r="CW54" i="10985" s="1"/>
  <c r="AQ70" i="10985"/>
  <c r="CQ79" i="10985" s="1"/>
  <c r="AQ69" i="10985"/>
  <c r="CQ78" i="10985" s="1"/>
  <c r="AQ66" i="10985"/>
  <c r="CQ75" i="10985" s="1"/>
  <c r="AQ51" i="10985"/>
  <c r="DC57" i="10985"/>
  <c r="AQ97" i="10985"/>
  <c r="CW56" i="10985" s="1"/>
  <c r="AQ60" i="10985"/>
  <c r="CQ69" i="10985" s="1"/>
  <c r="CW74" i="10985"/>
  <c r="CW60" i="10985"/>
  <c r="AQ65" i="10985"/>
  <c r="CQ74" i="10985" s="1"/>
  <c r="AQ87" i="10985"/>
  <c r="AQ59" i="10985"/>
  <c r="CQ68" i="10985" s="1"/>
  <c r="CW45" i="10985"/>
  <c r="AQ25" i="10985"/>
  <c r="CQ34" i="10985" s="1"/>
  <c r="AQ88" i="10985"/>
  <c r="CW47" i="10985" s="1"/>
  <c r="AQ94" i="10985"/>
  <c r="CW53" i="10985" s="1"/>
  <c r="AQ55" i="10985"/>
  <c r="CQ64" i="10985" s="1"/>
  <c r="AQ42" i="10985"/>
  <c r="CQ51" i="10985" s="1"/>
  <c r="AQ53" i="10985"/>
  <c r="CQ62" i="10985" s="1"/>
  <c r="AQ52" i="10985"/>
  <c r="CQ61" i="10985" s="1"/>
  <c r="AQ57" i="10985"/>
  <c r="AQ58" i="10985"/>
  <c r="CQ67" i="10985" s="1"/>
  <c r="AQ74" i="10985"/>
  <c r="CW33" i="10985" s="1"/>
  <c r="DC45" i="10985"/>
  <c r="AQ92" i="10985"/>
  <c r="CW51" i="10985" s="1"/>
  <c r="AQ117" i="10985"/>
  <c r="CW76" i="10985" s="1"/>
  <c r="AQ100" i="10985"/>
  <c r="CW59" i="10985" s="1"/>
  <c r="AQ22" i="10985"/>
  <c r="AQ98" i="10985"/>
  <c r="CW57" i="10985" s="1"/>
  <c r="AQ36" i="10985"/>
  <c r="CQ45" i="10985" s="1"/>
  <c r="AQ104" i="10985"/>
  <c r="CW63" i="10985" s="1"/>
  <c r="AQ38" i="10985"/>
  <c r="CQ47" i="10985" s="1"/>
  <c r="AQ102" i="10985"/>
  <c r="CW61" i="10985" s="1"/>
  <c r="AQ37" i="10985"/>
  <c r="AQ120" i="10985"/>
  <c r="CW79" i="10985" s="1"/>
  <c r="AQ61" i="10985"/>
  <c r="CQ70" i="10985" s="1"/>
  <c r="AQ67" i="10985"/>
  <c r="CQ76" i="10985" s="1"/>
  <c r="AQ30" i="10985"/>
  <c r="CQ39" i="10985" s="1"/>
  <c r="AQ110" i="10985"/>
  <c r="CW69" i="10985" s="1"/>
  <c r="AQ32" i="10985"/>
  <c r="CQ41" i="10985" s="1"/>
  <c r="AQ105" i="10985"/>
  <c r="AQ31" i="10985"/>
  <c r="CQ40" i="10985" s="1"/>
  <c r="AQ81" i="10985"/>
  <c r="AQ82" i="10985"/>
  <c r="CW41" i="10985" s="1"/>
  <c r="AQ72" i="10985"/>
  <c r="CW31" i="10985" s="1"/>
  <c r="AQ114" i="10985"/>
  <c r="CW73" i="10985" s="1"/>
  <c r="AQ75" i="10985"/>
  <c r="CW34" i="10985" s="1"/>
  <c r="AQ27" i="10985"/>
  <c r="DC48" i="10985"/>
  <c r="AQ76" i="10985"/>
  <c r="CW35" i="10985" s="1"/>
  <c r="AQ118" i="10985"/>
  <c r="CW77" i="10985" s="1"/>
  <c r="AQ85" i="10985"/>
  <c r="CW44" i="10985" s="1"/>
  <c r="AQ41" i="10985"/>
  <c r="CQ50" i="10985" s="1"/>
  <c r="AQ103" i="10985"/>
  <c r="CW62" i="10985" s="1"/>
  <c r="AQ28" i="10985"/>
  <c r="CQ37" i="10985" s="1"/>
  <c r="AQ21" i="10985"/>
  <c r="AQ46" i="10985"/>
  <c r="CQ55" i="10985" s="1"/>
  <c r="AQ96" i="10985"/>
  <c r="AQ91" i="10985"/>
  <c r="CW50" i="10985" s="1"/>
  <c r="AQ63" i="10985"/>
  <c r="CQ72" i="10985" s="1"/>
  <c r="AQ109" i="10985"/>
  <c r="CW68" i="10985" s="1"/>
  <c r="AQ62" i="10985"/>
  <c r="CQ71" i="10985" s="1"/>
  <c r="AQ83" i="10985"/>
  <c r="CW42" i="10985" s="1"/>
  <c r="AQ84" i="10985"/>
  <c r="AQ90" i="10985"/>
  <c r="CW49" i="10985" s="1"/>
  <c r="AQ34" i="10985"/>
  <c r="CQ43" i="10985" s="1"/>
  <c r="AQ40" i="10985"/>
  <c r="CQ49" i="10985" s="1"/>
  <c r="BU42" i="10985"/>
  <c r="BT42" i="10985"/>
  <c r="BS42" i="10985"/>
  <c r="BV42" i="10985"/>
  <c r="BT43" i="10985"/>
  <c r="BS43" i="10985"/>
  <c r="BV43" i="10985"/>
  <c r="AQ116" i="10985"/>
  <c r="CW75" i="10985" s="1"/>
  <c r="BW27" i="10985"/>
  <c r="BW33" i="10985"/>
  <c r="BS37" i="10985"/>
  <c r="BV37" i="10985"/>
  <c r="BT37" i="10985"/>
  <c r="BU37" i="10985"/>
  <c r="BS41" i="10985"/>
  <c r="BW31" i="10985"/>
  <c r="AQ106" i="10985"/>
  <c r="CW65" i="10985" s="1"/>
  <c r="AQ45" i="10985"/>
  <c r="CQ54" i="10985" s="1"/>
  <c r="AQ119" i="10985"/>
  <c r="CW78" i="10985" s="1"/>
  <c r="AQ56" i="10985"/>
  <c r="CQ65" i="10985" s="1"/>
  <c r="AQ47" i="10985"/>
  <c r="CQ56" i="10985" s="1"/>
  <c r="AQ49" i="10985"/>
  <c r="AQ93" i="10985"/>
  <c r="CW52" i="10985" s="1"/>
  <c r="DC66" i="10985"/>
  <c r="DC70" i="10985"/>
  <c r="DC62" i="10985"/>
  <c r="DC75" i="10985"/>
  <c r="DC76" i="10985"/>
  <c r="DC72" i="10985"/>
  <c r="DC63" i="10985"/>
  <c r="CQ59" i="10985"/>
  <c r="CW39" i="10985"/>
  <c r="DC43" i="10985"/>
  <c r="DC79" i="10985"/>
  <c r="DC58" i="10985"/>
  <c r="DC67" i="10985"/>
  <c r="DC77" i="10985"/>
  <c r="CQ73" i="10985"/>
  <c r="DC64" i="10985"/>
  <c r="DC54" i="10985"/>
  <c r="CQ63" i="10985"/>
  <c r="DC52" i="10985"/>
  <c r="CW43" i="10985"/>
  <c r="CQ36" i="10985"/>
  <c r="DC78" i="10985"/>
  <c r="DC69" i="10985"/>
  <c r="CW64" i="10985"/>
  <c r="DC55" i="10985"/>
  <c r="DC68" i="10985"/>
  <c r="DC60" i="10985"/>
  <c r="DC34" i="10985"/>
  <c r="DC38" i="10985"/>
  <c r="CW32" i="10985"/>
  <c r="CW30" i="10985"/>
  <c r="DC74" i="10985"/>
  <c r="CQ66" i="10985"/>
  <c r="CQ58" i="10985"/>
  <c r="DC71" i="10985"/>
  <c r="DC73" i="10985"/>
  <c r="DC65" i="10985"/>
  <c r="CW55" i="10985"/>
  <c r="DC59" i="10985"/>
  <c r="CQ31" i="10985"/>
  <c r="CW38" i="10985"/>
  <c r="CQ32" i="10985"/>
  <c r="DC36" i="10985"/>
  <c r="CQ30" i="10985"/>
  <c r="DC41" i="10985"/>
  <c r="CW46" i="10985"/>
  <c r="DC35" i="10985"/>
  <c r="BW34" i="10985"/>
  <c r="BW30" i="10985"/>
  <c r="BV35" i="10985"/>
  <c r="AQ89" i="10985"/>
  <c r="CW48" i="10985" s="1"/>
  <c r="AQ24" i="10985"/>
  <c r="CQ33" i="10985" s="1"/>
  <c r="AQ107" i="10985"/>
  <c r="CW66" i="10985" s="1"/>
  <c r="AQ43" i="10985"/>
  <c r="CQ52" i="10985" s="1"/>
  <c r="AQ121" i="10985"/>
  <c r="DC30" i="10985" s="1"/>
  <c r="AQ48" i="10985"/>
  <c r="CQ57" i="10985" s="1"/>
  <c r="AQ33" i="10985"/>
  <c r="CQ42" i="10985" s="1"/>
  <c r="BW32" i="10985"/>
  <c r="BW25" i="10985"/>
  <c r="BV38" i="10985"/>
  <c r="BS38" i="10985"/>
  <c r="BU38" i="10985"/>
  <c r="BT38" i="10985"/>
  <c r="BM41" i="10962"/>
  <c r="BL42" i="10962" s="1"/>
  <c r="BM42" i="10962" s="1"/>
  <c r="BR35" i="10962" s="1"/>
  <c r="BS30" i="10962"/>
  <c r="BU30" i="10962"/>
  <c r="BV30" i="10962"/>
  <c r="BT30" i="10962"/>
  <c r="BU29" i="10962"/>
  <c r="BS29" i="10962"/>
  <c r="BV29" i="10962"/>
  <c r="BT29" i="10962"/>
  <c r="BV31" i="10962"/>
  <c r="BT31" i="10962"/>
  <c r="BS31" i="10962"/>
  <c r="BU31" i="10962"/>
  <c r="AO20" i="10962"/>
  <c r="AO125" i="10962" s="1"/>
  <c r="AP17" i="10962"/>
  <c r="AQ25" i="10962"/>
  <c r="AQ27" i="10962"/>
  <c r="AQ24" i="10962"/>
  <c r="AQ31" i="10962"/>
  <c r="AR20" i="10962"/>
  <c r="AQ29" i="10962"/>
  <c r="AQ39" i="10962"/>
  <c r="AQ41" i="10962"/>
  <c r="AQ42" i="10962"/>
  <c r="AQ43" i="10962"/>
  <c r="AO48" i="10962"/>
  <c r="AQ50" i="10962"/>
  <c r="AQ53" i="10962"/>
  <c r="AO147" i="10962"/>
  <c r="AQ61" i="10962"/>
  <c r="AQ65" i="10962"/>
  <c r="AQ69" i="10962"/>
  <c r="AO111" i="10962"/>
  <c r="AP162" i="10962"/>
  <c r="AQ49" i="10962"/>
  <c r="AQ54" i="10962"/>
  <c r="AQ62" i="10962"/>
  <c r="AQ66" i="10962"/>
  <c r="AP165" i="10962"/>
  <c r="AQ78" i="10962"/>
  <c r="AO170" i="10962"/>
  <c r="AO160" i="10962"/>
  <c r="AQ75" i="10962"/>
  <c r="AO167" i="10962"/>
  <c r="AP170" i="10962"/>
  <c r="AQ86" i="10962"/>
  <c r="AQ90" i="10962"/>
  <c r="AQ94" i="10962"/>
  <c r="AQ98" i="10962"/>
  <c r="AQ102" i="10962"/>
  <c r="AQ106" i="10962"/>
  <c r="AQ110" i="10962"/>
  <c r="AQ114" i="10962"/>
  <c r="AQ118" i="10962"/>
  <c r="AQ122" i="10962"/>
  <c r="AQ126" i="10962"/>
  <c r="AQ130" i="10962"/>
  <c r="AQ134" i="10962"/>
  <c r="AQ138" i="10962"/>
  <c r="AQ142" i="10962"/>
  <c r="AQ146" i="10962"/>
  <c r="AQ150" i="10962"/>
  <c r="AQ154" i="10962"/>
  <c r="AQ158" i="10962"/>
  <c r="AQ162" i="10962"/>
  <c r="AQ166" i="10962"/>
  <c r="AQ170" i="10962"/>
  <c r="AQ28" i="10962"/>
  <c r="AQ23" i="10962"/>
  <c r="AO43" i="10962"/>
  <c r="AQ59" i="10962"/>
  <c r="AO153" i="10962"/>
  <c r="AP154" i="10962"/>
  <c r="AQ67" i="10962"/>
  <c r="AO161" i="10962"/>
  <c r="AQ40" i="10962"/>
  <c r="AQ47" i="10962"/>
  <c r="AO89" i="10962"/>
  <c r="AQ56" i="10962"/>
  <c r="AQ64" i="10962"/>
  <c r="AO158" i="10962"/>
  <c r="AP159" i="10962"/>
  <c r="AO162" i="10962"/>
  <c r="AQ76" i="10962"/>
  <c r="AO168" i="10962"/>
  <c r="AQ84" i="10962"/>
  <c r="AP161" i="10962"/>
  <c r="AP163" i="10962"/>
  <c r="AO165" i="10962"/>
  <c r="AO117" i="10962"/>
  <c r="AP168" i="10962"/>
  <c r="AQ85" i="10962"/>
  <c r="AQ89" i="10962"/>
  <c r="AQ93" i="10962"/>
  <c r="AQ97" i="10962"/>
  <c r="AQ101" i="10962"/>
  <c r="AQ105" i="10962"/>
  <c r="AQ109" i="10962"/>
  <c r="AQ113" i="10962"/>
  <c r="AQ117" i="10962"/>
  <c r="AQ121" i="10962"/>
  <c r="AQ125" i="10962"/>
  <c r="AQ129" i="10962"/>
  <c r="AQ133" i="10962"/>
  <c r="AQ137" i="10962"/>
  <c r="AQ141" i="10962"/>
  <c r="AQ145" i="10962"/>
  <c r="AQ149" i="10962"/>
  <c r="AQ153" i="10962"/>
  <c r="AQ157" i="10962"/>
  <c r="AQ161" i="10962"/>
  <c r="AQ165" i="10962"/>
  <c r="AQ169" i="10962"/>
  <c r="AO17" i="10962"/>
  <c r="AQ26" i="10962"/>
  <c r="AQ32" i="10962"/>
  <c r="AQ33" i="10962"/>
  <c r="AQ34" i="10962"/>
  <c r="AQ35" i="10962"/>
  <c r="AQ37" i="10962"/>
  <c r="AQ17" i="10962"/>
  <c r="AQ30" i="10962"/>
  <c r="AQ22" i="10962"/>
  <c r="AQ46" i="10962"/>
  <c r="AO55" i="10962"/>
  <c r="AQ57" i="10962"/>
  <c r="AO155" i="10962"/>
  <c r="AP156" i="10962"/>
  <c r="AO159" i="10962"/>
  <c r="AP160" i="10962"/>
  <c r="AQ71" i="10962"/>
  <c r="AO163" i="10962"/>
  <c r="AO36" i="10962"/>
  <c r="AQ38" i="10962"/>
  <c r="AQ44" i="10962"/>
  <c r="AQ45" i="10962"/>
  <c r="AO87" i="10962"/>
  <c r="AQ58" i="10962"/>
  <c r="AP153" i="10962"/>
  <c r="AO156" i="10962"/>
  <c r="AP157" i="10962"/>
  <c r="AQ74" i="10962"/>
  <c r="AO166" i="10962"/>
  <c r="AP169" i="10962"/>
  <c r="AQ82" i="10962"/>
  <c r="AP166" i="10962"/>
  <c r="AQ79" i="10962"/>
  <c r="AQ83" i="10962"/>
  <c r="AQ88" i="10962"/>
  <c r="AQ92" i="10962"/>
  <c r="AQ96" i="10962"/>
  <c r="AQ100" i="10962"/>
  <c r="AQ104" i="10962"/>
  <c r="AQ108" i="10962"/>
  <c r="AQ112" i="10962"/>
  <c r="AQ116" i="10962"/>
  <c r="AQ120" i="10962"/>
  <c r="AQ124" i="10962"/>
  <c r="AQ128" i="10962"/>
  <c r="AQ132" i="10962"/>
  <c r="AQ136" i="10962"/>
  <c r="AQ140" i="10962"/>
  <c r="AQ144" i="10962"/>
  <c r="AQ148" i="10962"/>
  <c r="AQ152" i="10962"/>
  <c r="AQ156" i="10962"/>
  <c r="AQ160" i="10962"/>
  <c r="AQ164" i="10962"/>
  <c r="AQ168" i="10962"/>
  <c r="AQ20" i="10962"/>
  <c r="AP20" i="10962"/>
  <c r="AP35" i="10962" s="1"/>
  <c r="AQ21" i="10962"/>
  <c r="CQ82" i="10962"/>
  <c r="AO77" i="10962"/>
  <c r="AQ48" i="10962"/>
  <c r="AQ55" i="10962"/>
  <c r="AO97" i="10962"/>
  <c r="AQ63" i="10962"/>
  <c r="AO157" i="10962"/>
  <c r="AP158" i="10962"/>
  <c r="AQ73" i="10962"/>
  <c r="AQ36" i="10962"/>
  <c r="AO78" i="10962"/>
  <c r="AO85" i="10962"/>
  <c r="AP86" i="10962"/>
  <c r="AQ51" i="10962"/>
  <c r="AQ52" i="10962"/>
  <c r="AO146" i="10962"/>
  <c r="AQ60" i="10962"/>
  <c r="AO154" i="10962"/>
  <c r="AO66" i="10962"/>
  <c r="AP67" i="10962"/>
  <c r="AQ68" i="10962"/>
  <c r="AO164" i="10962"/>
  <c r="AO116" i="10962"/>
  <c r="AP167" i="10962"/>
  <c r="AQ80" i="10962"/>
  <c r="AQ70" i="10962"/>
  <c r="AQ72" i="10962"/>
  <c r="AP164" i="10962"/>
  <c r="AQ77" i="10962"/>
  <c r="AO169" i="10962"/>
  <c r="AQ81" i="10962"/>
  <c r="AQ87" i="10962"/>
  <c r="AQ91" i="10962"/>
  <c r="AQ95" i="10962"/>
  <c r="AQ99" i="10962"/>
  <c r="AQ103" i="10962"/>
  <c r="AQ107" i="10962"/>
  <c r="AQ111" i="10962"/>
  <c r="AQ115" i="10962"/>
  <c r="AQ119" i="10962"/>
  <c r="AQ123" i="10962"/>
  <c r="AQ127" i="10962"/>
  <c r="AQ131" i="10962"/>
  <c r="AQ135" i="10962"/>
  <c r="AQ139" i="10962"/>
  <c r="AQ143" i="10962"/>
  <c r="AQ147" i="10962"/>
  <c r="AQ151" i="10962"/>
  <c r="AQ155" i="10962"/>
  <c r="AQ159" i="10962"/>
  <c r="AQ163" i="10962"/>
  <c r="AQ167" i="10962"/>
  <c r="AP45" i="10962"/>
  <c r="BS33" i="10962"/>
  <c r="BU33" i="10962"/>
  <c r="BV33" i="10962"/>
  <c r="BT33" i="10962"/>
  <c r="BU34" i="10962"/>
  <c r="BS34" i="10962"/>
  <c r="BV34" i="10962"/>
  <c r="BT34" i="10962"/>
  <c r="BT27" i="10962"/>
  <c r="BU27" i="10962"/>
  <c r="BV27" i="10962"/>
  <c r="BS27" i="10962"/>
  <c r="BV26" i="10962"/>
  <c r="BS26" i="10962"/>
  <c r="BT26" i="10962"/>
  <c r="BU26" i="10962"/>
  <c r="BV32" i="10962"/>
  <c r="BT32" i="10962"/>
  <c r="BU32" i="10962"/>
  <c r="BS32" i="10962"/>
  <c r="BU28" i="10962"/>
  <c r="BS28" i="10962"/>
  <c r="BV28" i="10962"/>
  <c r="BT28" i="10962"/>
  <c r="BV36" i="10985" l="1"/>
  <c r="BT40" i="10985"/>
  <c r="CA26" i="10985"/>
  <c r="CB26" i="10985" s="1"/>
  <c r="CC26" i="10985" s="1"/>
  <c r="CE26" i="10985" s="1"/>
  <c r="CF26" i="10985" s="1"/>
  <c r="CG26" i="10985" s="1"/>
  <c r="CA25" i="10962"/>
  <c r="CB25" i="10962" s="1"/>
  <c r="CC25" i="10962" s="1"/>
  <c r="CE25" i="10962" s="1"/>
  <c r="CF25" i="10962" s="1"/>
  <c r="CG25" i="10962" s="1"/>
  <c r="CA29" i="10985"/>
  <c r="CB29" i="10985" s="1"/>
  <c r="CD29" i="10985" s="1"/>
  <c r="CH29" i="10985" s="1"/>
  <c r="CI29" i="10985" s="1"/>
  <c r="CJ29" i="10985" s="1"/>
  <c r="BX28" i="10985"/>
  <c r="BY28" i="10985" s="1"/>
  <c r="BZ28" i="10985" s="1"/>
  <c r="CD33" i="10986"/>
  <c r="CH33" i="10986" s="1"/>
  <c r="CI33" i="10986" s="1"/>
  <c r="CJ33" i="10986" s="1"/>
  <c r="BW38" i="10986"/>
  <c r="CA38" i="10986" s="1"/>
  <c r="CC26" i="10986"/>
  <c r="CE26" i="10986" s="1"/>
  <c r="CF26" i="10986" s="1"/>
  <c r="CG26" i="10986" s="1"/>
  <c r="BW37" i="10986"/>
  <c r="CA37" i="10986" s="1"/>
  <c r="CB27" i="10986"/>
  <c r="CD27" i="10986" s="1"/>
  <c r="CH27" i="10986" s="1"/>
  <c r="CI27" i="10986" s="1"/>
  <c r="CJ27" i="10986" s="1"/>
  <c r="CB28" i="10986"/>
  <c r="CC28" i="10986" s="1"/>
  <c r="CE28" i="10986" s="1"/>
  <c r="CF28" i="10986" s="1"/>
  <c r="CG28" i="10986" s="1"/>
  <c r="CB31" i="10986"/>
  <c r="CC31" i="10986" s="1"/>
  <c r="CE31" i="10986" s="1"/>
  <c r="CF31" i="10986" s="1"/>
  <c r="CG31" i="10986" s="1"/>
  <c r="CB25" i="10986"/>
  <c r="CC25" i="10986" s="1"/>
  <c r="CE25" i="10986" s="1"/>
  <c r="CF25" i="10986" s="1"/>
  <c r="CG25" i="10986" s="1"/>
  <c r="BW41" i="10986"/>
  <c r="BW42" i="10986"/>
  <c r="CB30" i="10986"/>
  <c r="CD30" i="10986" s="1"/>
  <c r="CH30" i="10986" s="1"/>
  <c r="CI30" i="10986" s="1"/>
  <c r="CJ30" i="10986" s="1"/>
  <c r="CB32" i="10986"/>
  <c r="CD32" i="10986" s="1"/>
  <c r="CH32" i="10986" s="1"/>
  <c r="CI32" i="10986" s="1"/>
  <c r="CJ32" i="10986" s="1"/>
  <c r="BW44" i="10986"/>
  <c r="BW36" i="10986"/>
  <c r="BW39" i="10986"/>
  <c r="CB29" i="10986"/>
  <c r="CD29" i="10986" s="1"/>
  <c r="CH29" i="10986" s="1"/>
  <c r="CI29" i="10986" s="1"/>
  <c r="CJ29" i="10986" s="1"/>
  <c r="BW40" i="10986"/>
  <c r="BW43" i="10986"/>
  <c r="BW35" i="10986"/>
  <c r="CB34" i="10986"/>
  <c r="CD34" i="10986" s="1"/>
  <c r="CH34" i="10986" s="1"/>
  <c r="CI34" i="10986" s="1"/>
  <c r="CJ34" i="10986" s="1"/>
  <c r="BV44" i="10985"/>
  <c r="BW44" i="10985" s="1"/>
  <c r="BU36" i="10985"/>
  <c r="BW36" i="10985" s="1"/>
  <c r="BT44" i="10985"/>
  <c r="BS44" i="10985"/>
  <c r="BS36" i="10985"/>
  <c r="BS40" i="10985"/>
  <c r="BU41" i="10985"/>
  <c r="BT39" i="10985"/>
  <c r="BV39" i="10985"/>
  <c r="BU39" i="10985"/>
  <c r="BU40" i="10985"/>
  <c r="BV41" i="10985"/>
  <c r="BU35" i="10985"/>
  <c r="BW35" i="10985" s="1"/>
  <c r="CQ60" i="10985"/>
  <c r="CW40" i="10985"/>
  <c r="CQ46" i="10985"/>
  <c r="CA25" i="10985"/>
  <c r="BX25" i="10985"/>
  <c r="BY25" i="10985" s="1"/>
  <c r="BZ25" i="10985" s="1"/>
  <c r="CA30" i="10985"/>
  <c r="BX30" i="10985"/>
  <c r="BY30" i="10985" s="1"/>
  <c r="BZ30" i="10985" s="1"/>
  <c r="CA33" i="10985"/>
  <c r="BX33" i="10985"/>
  <c r="BY33" i="10985" s="1"/>
  <c r="BZ33" i="10985" s="1"/>
  <c r="CA32" i="10985"/>
  <c r="BX32" i="10985"/>
  <c r="BY32" i="10985" s="1"/>
  <c r="BZ32" i="10985" s="1"/>
  <c r="CA34" i="10985"/>
  <c r="BX34" i="10985"/>
  <c r="BY34" i="10985" s="1"/>
  <c r="BZ34" i="10985" s="1"/>
  <c r="CA27" i="10985"/>
  <c r="BX27" i="10985"/>
  <c r="BY27" i="10985" s="1"/>
  <c r="BZ27" i="10985" s="1"/>
  <c r="BW37" i="10985"/>
  <c r="CB28" i="10985"/>
  <c r="CC28" i="10985" s="1"/>
  <c r="CE28" i="10985" s="1"/>
  <c r="CF28" i="10985" s="1"/>
  <c r="CG28" i="10985" s="1"/>
  <c r="BW38" i="10985"/>
  <c r="CA31" i="10985"/>
  <c r="BX31" i="10985"/>
  <c r="BY31" i="10985" s="1"/>
  <c r="BZ31" i="10985" s="1"/>
  <c r="BW43" i="10985"/>
  <c r="BW42" i="10985"/>
  <c r="AP150" i="10962"/>
  <c r="AO83" i="10962"/>
  <c r="AP95" i="10962"/>
  <c r="CW54" i="10962" s="1"/>
  <c r="AP83" i="10962"/>
  <c r="AP48" i="10962"/>
  <c r="AO68" i="10962"/>
  <c r="AO152" i="10962"/>
  <c r="DC61" i="10962" s="1"/>
  <c r="AO37" i="10962"/>
  <c r="AP72" i="10962"/>
  <c r="AO118" i="10962"/>
  <c r="AO23" i="10962"/>
  <c r="AO65" i="10962"/>
  <c r="AO138" i="10962"/>
  <c r="AP89" i="10962"/>
  <c r="AP74" i="10962"/>
  <c r="AO102" i="10962"/>
  <c r="AO130" i="10962"/>
  <c r="AO69" i="10962"/>
  <c r="AO61" i="10962"/>
  <c r="AO90" i="10962"/>
  <c r="AO75" i="10962"/>
  <c r="AO144" i="10962"/>
  <c r="AO63" i="10962"/>
  <c r="AO131" i="10962"/>
  <c r="AO24" i="10962"/>
  <c r="AO126" i="10962"/>
  <c r="AO108" i="10962"/>
  <c r="BV35" i="10962"/>
  <c r="BU35" i="10962"/>
  <c r="BS35" i="10962"/>
  <c r="AP57" i="10962"/>
  <c r="AP59" i="10962"/>
  <c r="AP131" i="10962"/>
  <c r="AO47" i="10962"/>
  <c r="AO25" i="10962"/>
  <c r="AO39" i="10962"/>
  <c r="AP60" i="10962"/>
  <c r="AP73" i="10962"/>
  <c r="AP24" i="10962"/>
  <c r="CQ33" i="10962" s="1"/>
  <c r="AP68" i="10962"/>
  <c r="AP101" i="10962"/>
  <c r="AP75" i="10962"/>
  <c r="AP103" i="10962"/>
  <c r="AP50" i="10962"/>
  <c r="AO142" i="10962"/>
  <c r="AO82" i="10962"/>
  <c r="AO26" i="10962"/>
  <c r="CQ35" i="10962" s="1"/>
  <c r="AO115" i="10962"/>
  <c r="AO56" i="10962"/>
  <c r="AO88" i="10962"/>
  <c r="AO27" i="10962"/>
  <c r="AO79" i="10962"/>
  <c r="AO21" i="10962"/>
  <c r="AO106" i="10962"/>
  <c r="AO101" i="10962"/>
  <c r="CW60" i="10962" s="1"/>
  <c r="AO72" i="10962"/>
  <c r="AO112" i="10962"/>
  <c r="AO96" i="10962"/>
  <c r="AO134" i="10962"/>
  <c r="AO122" i="10962"/>
  <c r="AO71" i="10962"/>
  <c r="AP54" i="10962"/>
  <c r="AO58" i="10962"/>
  <c r="AO137" i="10962"/>
  <c r="AO105" i="10962"/>
  <c r="AO149" i="10962"/>
  <c r="AO53" i="10962"/>
  <c r="AO46" i="10962"/>
  <c r="AO129" i="10962"/>
  <c r="AO121" i="10962"/>
  <c r="AO70" i="10962"/>
  <c r="AO64" i="10962"/>
  <c r="AO139" i="10962"/>
  <c r="AO80" i="10962"/>
  <c r="AO99" i="10962"/>
  <c r="AO140" i="10962"/>
  <c r="AO132" i="10962"/>
  <c r="AO33" i="10962"/>
  <c r="AO30" i="10962"/>
  <c r="AO98" i="10962"/>
  <c r="AO45" i="10962"/>
  <c r="AO50" i="10962"/>
  <c r="CQ59" i="10962" s="1"/>
  <c r="AO74" i="10962"/>
  <c r="CW33" i="10962" s="1"/>
  <c r="AO103" i="10962"/>
  <c r="AO32" i="10962"/>
  <c r="AO124" i="10962"/>
  <c r="AO110" i="10962"/>
  <c r="AO94" i="10962"/>
  <c r="AO49" i="10962"/>
  <c r="AO84" i="10962"/>
  <c r="AO81" i="10962"/>
  <c r="AO73" i="10962"/>
  <c r="AO100" i="10962"/>
  <c r="AO51" i="10962"/>
  <c r="AO67" i="10962"/>
  <c r="AO151" i="10962"/>
  <c r="AO143" i="10962"/>
  <c r="AO133" i="10962"/>
  <c r="AO35" i="10962"/>
  <c r="CQ44" i="10962" s="1"/>
  <c r="AO29" i="10962"/>
  <c r="AO31" i="10962"/>
  <c r="AO120" i="10962"/>
  <c r="CW79" i="10962" s="1"/>
  <c r="AO150" i="10962"/>
  <c r="DC59" i="10962" s="1"/>
  <c r="AO113" i="10962"/>
  <c r="AO145" i="10962"/>
  <c r="AO42" i="10962"/>
  <c r="AO52" i="10962"/>
  <c r="AO40" i="10962"/>
  <c r="AO95" i="10962"/>
  <c r="AO34" i="10962"/>
  <c r="AO127" i="10962"/>
  <c r="AP91" i="10962"/>
  <c r="AP135" i="10962"/>
  <c r="AP144" i="10962"/>
  <c r="AP115" i="10962"/>
  <c r="AP107" i="10962"/>
  <c r="AP143" i="10962"/>
  <c r="DC52" i="10962" s="1"/>
  <c r="AP102" i="10962"/>
  <c r="AP146" i="10962"/>
  <c r="DC55" i="10962" s="1"/>
  <c r="AP142" i="10962"/>
  <c r="DC51" i="10962" s="1"/>
  <c r="AP133" i="10962"/>
  <c r="AP52" i="10962"/>
  <c r="AP92" i="10962"/>
  <c r="AP21" i="10962"/>
  <c r="AP147" i="10962"/>
  <c r="DC56" i="10962" s="1"/>
  <c r="AP138" i="10962"/>
  <c r="AP79" i="10962"/>
  <c r="AP98" i="10962"/>
  <c r="AP84" i="10962"/>
  <c r="AP113" i="10962"/>
  <c r="AP140" i="10962"/>
  <c r="AP141" i="10962"/>
  <c r="AP134" i="10962"/>
  <c r="AP120" i="10962"/>
  <c r="AP71" i="10962"/>
  <c r="AP77" i="10962"/>
  <c r="CW36" i="10962" s="1"/>
  <c r="AP65" i="10962"/>
  <c r="AP116" i="10962"/>
  <c r="CW75" i="10962" s="1"/>
  <c r="AP112" i="10962"/>
  <c r="CW71" i="10962" s="1"/>
  <c r="AP62" i="10962"/>
  <c r="AP76" i="10962"/>
  <c r="AP96" i="10962"/>
  <c r="CW55" i="10962" s="1"/>
  <c r="AP41" i="10962"/>
  <c r="AP93" i="10962"/>
  <c r="AP25" i="10962"/>
  <c r="AP26" i="10962"/>
  <c r="AP119" i="10962"/>
  <c r="AP155" i="10962"/>
  <c r="DC64" i="10962" s="1"/>
  <c r="AP42" i="10962"/>
  <c r="AP70" i="10962"/>
  <c r="AP106" i="10962"/>
  <c r="CW65" i="10962" s="1"/>
  <c r="AP47" i="10962"/>
  <c r="AP118" i="10962"/>
  <c r="AP111" i="10962"/>
  <c r="CW70" i="10962" s="1"/>
  <c r="AP145" i="10962"/>
  <c r="AP132" i="10962"/>
  <c r="AP152" i="10962"/>
  <c r="AP125" i="10962"/>
  <c r="DC34" i="10962" s="1"/>
  <c r="AP151" i="10962"/>
  <c r="DC60" i="10962" s="1"/>
  <c r="AO54" i="10962"/>
  <c r="AO38" i="10962"/>
  <c r="AO109" i="10962"/>
  <c r="AO57" i="10962"/>
  <c r="CQ66" i="10962" s="1"/>
  <c r="AP139" i="10962"/>
  <c r="DC48" i="10962" s="1"/>
  <c r="AO41" i="10962"/>
  <c r="AO119" i="10962"/>
  <c r="AO114" i="10962"/>
  <c r="AO60" i="10962"/>
  <c r="CQ69" i="10962" s="1"/>
  <c r="AO76" i="10962"/>
  <c r="CW35" i="10962" s="1"/>
  <c r="AO107" i="10962"/>
  <c r="AO59" i="10962"/>
  <c r="AO123" i="10962"/>
  <c r="AO22" i="10962"/>
  <c r="AP117" i="10962"/>
  <c r="CW76" i="10962" s="1"/>
  <c r="AP108" i="10962"/>
  <c r="CW67" i="10962" s="1"/>
  <c r="AP126" i="10962"/>
  <c r="AP128" i="10962"/>
  <c r="AO28" i="10962"/>
  <c r="AP105" i="10962"/>
  <c r="AP149" i="10962"/>
  <c r="AP136" i="10962"/>
  <c r="AP129" i="10962"/>
  <c r="DC38" i="10962" s="1"/>
  <c r="AP137" i="10962"/>
  <c r="DC46" i="10962" s="1"/>
  <c r="AP121" i="10962"/>
  <c r="AP124" i="10962"/>
  <c r="AO62" i="10962"/>
  <c r="AO141" i="10962"/>
  <c r="AO44" i="10962"/>
  <c r="AP127" i="10962"/>
  <c r="AP110" i="10962"/>
  <c r="AO93" i="10962"/>
  <c r="AO86" i="10962"/>
  <c r="CW45" i="10962" s="1"/>
  <c r="AP130" i="10962"/>
  <c r="DC39" i="10962" s="1"/>
  <c r="AP123" i="10962"/>
  <c r="AP114" i="10962"/>
  <c r="AP109" i="10962"/>
  <c r="AO104" i="10962"/>
  <c r="AO148" i="10962"/>
  <c r="AO91" i="10962"/>
  <c r="CW50" i="10962" s="1"/>
  <c r="AO135" i="10962"/>
  <c r="AO128" i="10962"/>
  <c r="DC37" i="10962" s="1"/>
  <c r="AP104" i="10962"/>
  <c r="AP148" i="10962"/>
  <c r="AO92" i="10962"/>
  <c r="AO136" i="10962"/>
  <c r="DC45" i="10962" s="1"/>
  <c r="AP122" i="10962"/>
  <c r="DC31" i="10962" s="1"/>
  <c r="BW28" i="10962"/>
  <c r="CA28" i="10962" s="1"/>
  <c r="BW33" i="10962"/>
  <c r="BX33" i="10962" s="1"/>
  <c r="BY33" i="10962" s="1"/>
  <c r="BZ33" i="10962" s="1"/>
  <c r="BW27" i="10962"/>
  <c r="CA27" i="10962" s="1"/>
  <c r="BW34" i="10962"/>
  <c r="BX34" i="10962" s="1"/>
  <c r="BY34" i="10962" s="1"/>
  <c r="BZ34" i="10962" s="1"/>
  <c r="BW26" i="10962"/>
  <c r="DC75" i="10962"/>
  <c r="CW34" i="10962"/>
  <c r="CW32" i="10962"/>
  <c r="CW62" i="10962"/>
  <c r="DC72" i="10962"/>
  <c r="DC67" i="10962"/>
  <c r="DC73" i="10962"/>
  <c r="DC77" i="10962"/>
  <c r="DC76" i="10962"/>
  <c r="CQ57" i="10962"/>
  <c r="CW42" i="10962"/>
  <c r="CQ77" i="10962"/>
  <c r="CW48" i="10962"/>
  <c r="CQ54" i="10962"/>
  <c r="DC40" i="10962"/>
  <c r="DC47" i="10962"/>
  <c r="DC62" i="10962"/>
  <c r="DC66" i="10962"/>
  <c r="DC70" i="10962"/>
  <c r="CW43" i="10962"/>
  <c r="DC53" i="10962"/>
  <c r="DC65" i="10962"/>
  <c r="DC79" i="10962"/>
  <c r="DC74" i="10962"/>
  <c r="DC78" i="10962"/>
  <c r="CW66" i="10962"/>
  <c r="DC68" i="10962"/>
  <c r="CW61" i="10962"/>
  <c r="DC63" i="10962"/>
  <c r="DC69" i="10962"/>
  <c r="DC71" i="10962"/>
  <c r="CQ76" i="10962"/>
  <c r="AP30" i="10962"/>
  <c r="CQ39" i="10962" s="1"/>
  <c r="AP36" i="10962"/>
  <c r="CQ45" i="10962" s="1"/>
  <c r="AP38" i="10962"/>
  <c r="CQ47" i="10962" s="1"/>
  <c r="AP85" i="10962"/>
  <c r="CW44" i="10962" s="1"/>
  <c r="AP56" i="10962"/>
  <c r="CQ65" i="10962" s="1"/>
  <c r="AP64" i="10962"/>
  <c r="AP81" i="10962"/>
  <c r="AP88" i="10962"/>
  <c r="CW47" i="10962" s="1"/>
  <c r="AP97" i="10962"/>
  <c r="CW56" i="10962" s="1"/>
  <c r="AP69" i="10962"/>
  <c r="AP32" i="10962"/>
  <c r="CQ41" i="10962" s="1"/>
  <c r="AP23" i="10962"/>
  <c r="CQ32" i="10962" s="1"/>
  <c r="AP33" i="10962"/>
  <c r="CQ42" i="10962" s="1"/>
  <c r="AP63" i="10962"/>
  <c r="AP99" i="10962"/>
  <c r="AP90" i="10962"/>
  <c r="CW49" i="10962" s="1"/>
  <c r="AP66" i="10962"/>
  <c r="CQ75" i="10962" s="1"/>
  <c r="AP78" i="10962"/>
  <c r="CW37" i="10962" s="1"/>
  <c r="AP28" i="10962"/>
  <c r="CQ37" i="10962" s="1"/>
  <c r="AP22" i="10962"/>
  <c r="BW32" i="10962"/>
  <c r="AP31" i="10962"/>
  <c r="CQ40" i="10962" s="1"/>
  <c r="AP80" i="10962"/>
  <c r="CW39" i="10962" s="1"/>
  <c r="AP40" i="10962"/>
  <c r="CQ49" i="10962" s="1"/>
  <c r="AP49" i="10962"/>
  <c r="CQ58" i="10962" s="1"/>
  <c r="AP100" i="10962"/>
  <c r="CW59" i="10962" s="1"/>
  <c r="AP37" i="10962"/>
  <c r="CQ46" i="10962" s="1"/>
  <c r="AP43" i="10962"/>
  <c r="CQ52" i="10962" s="1"/>
  <c r="AP53" i="10962"/>
  <c r="CQ62" i="10962" s="1"/>
  <c r="AP61" i="10962"/>
  <c r="AP27" i="10962"/>
  <c r="AP34" i="10962"/>
  <c r="CQ43" i="10962" s="1"/>
  <c r="AP29" i="10962"/>
  <c r="CQ38" i="10962" s="1"/>
  <c r="AP55" i="10962"/>
  <c r="CQ64" i="10962" s="1"/>
  <c r="AP46" i="10962"/>
  <c r="CQ55" i="10962" s="1"/>
  <c r="AP82" i="10962"/>
  <c r="CW41" i="10962" s="1"/>
  <c r="AP39" i="10962"/>
  <c r="CQ48" i="10962" s="1"/>
  <c r="AP58" i="10962"/>
  <c r="AP94" i="10962"/>
  <c r="CW53" i="10962" s="1"/>
  <c r="AP51" i="10962"/>
  <c r="CQ60" i="10962" s="1"/>
  <c r="AP87" i="10962"/>
  <c r="CW46" i="10962" s="1"/>
  <c r="AP44" i="10962"/>
  <c r="BR40" i="10962"/>
  <c r="BR37" i="10962"/>
  <c r="BR38" i="10962"/>
  <c r="BR44" i="10962"/>
  <c r="BN44" i="10962"/>
  <c r="BR36" i="10962"/>
  <c r="BR43" i="10962"/>
  <c r="BR41" i="10962"/>
  <c r="BR42" i="10962"/>
  <c r="BR39" i="10962"/>
  <c r="BW31" i="10962"/>
  <c r="BW29" i="10962"/>
  <c r="BW30" i="10962"/>
  <c r="CQ36" i="10962" l="1"/>
  <c r="CW58" i="10962"/>
  <c r="CW40" i="10962"/>
  <c r="CW69" i="10962"/>
  <c r="CQ53" i="10962"/>
  <c r="CQ67" i="10962"/>
  <c r="CQ70" i="10962"/>
  <c r="CQ72" i="10962"/>
  <c r="CQ78" i="10962"/>
  <c r="CQ73" i="10962"/>
  <c r="DC33" i="10962"/>
  <c r="CW77" i="10962"/>
  <c r="CD26" i="10985"/>
  <c r="CH26" i="10985" s="1"/>
  <c r="CI26" i="10985" s="1"/>
  <c r="CJ26" i="10985" s="1"/>
  <c r="CA33" i="10962"/>
  <c r="CB33" i="10962" s="1"/>
  <c r="CC33" i="10962" s="1"/>
  <c r="CE33" i="10962" s="1"/>
  <c r="CF33" i="10962" s="1"/>
  <c r="CG33" i="10962" s="1"/>
  <c r="BW39" i="10985"/>
  <c r="CA39" i="10985" s="1"/>
  <c r="BW41" i="10985"/>
  <c r="CA41" i="10985" s="1"/>
  <c r="BX37" i="10986"/>
  <c r="BY37" i="10986" s="1"/>
  <c r="BZ37" i="10986" s="1"/>
  <c r="CC32" i="10986"/>
  <c r="CE32" i="10986" s="1"/>
  <c r="CF32" i="10986" s="1"/>
  <c r="CG32" i="10986" s="1"/>
  <c r="BX38" i="10986"/>
  <c r="BY38" i="10986" s="1"/>
  <c r="BZ38" i="10986" s="1"/>
  <c r="CC30" i="10986"/>
  <c r="CE30" i="10986" s="1"/>
  <c r="CF30" i="10986" s="1"/>
  <c r="CG30" i="10986" s="1"/>
  <c r="CC29" i="10986"/>
  <c r="CE29" i="10986" s="1"/>
  <c r="CF29" i="10986" s="1"/>
  <c r="CG29" i="10986" s="1"/>
  <c r="CC27" i="10986"/>
  <c r="CE27" i="10986" s="1"/>
  <c r="CF27" i="10986" s="1"/>
  <c r="CG27" i="10986" s="1"/>
  <c r="CD31" i="10986"/>
  <c r="CH31" i="10986" s="1"/>
  <c r="CI31" i="10986" s="1"/>
  <c r="CJ31" i="10986" s="1"/>
  <c r="CC34" i="10986"/>
  <c r="CE34" i="10986" s="1"/>
  <c r="CF34" i="10986" s="1"/>
  <c r="CG34" i="10986" s="1"/>
  <c r="CA36" i="10986"/>
  <c r="BX36" i="10986"/>
  <c r="BY36" i="10986" s="1"/>
  <c r="BZ36" i="10986" s="1"/>
  <c r="CA42" i="10986"/>
  <c r="BX42" i="10986"/>
  <c r="BY42" i="10986" s="1"/>
  <c r="BZ42" i="10986" s="1"/>
  <c r="CA35" i="10986"/>
  <c r="BX35" i="10986"/>
  <c r="BY35" i="10986" s="1"/>
  <c r="BZ35" i="10986" s="1"/>
  <c r="CA44" i="10986"/>
  <c r="BX44" i="10986"/>
  <c r="BY44" i="10986" s="1"/>
  <c r="BZ44" i="10986" s="1"/>
  <c r="CA41" i="10986"/>
  <c r="BX41" i="10986"/>
  <c r="BY41" i="10986" s="1"/>
  <c r="BZ41" i="10986" s="1"/>
  <c r="CD28" i="10986"/>
  <c r="CH28" i="10986" s="1"/>
  <c r="CI28" i="10986" s="1"/>
  <c r="CJ28" i="10986" s="1"/>
  <c r="CA43" i="10986"/>
  <c r="BX43" i="10986"/>
  <c r="BY43" i="10986" s="1"/>
  <c r="BZ43" i="10986" s="1"/>
  <c r="CA40" i="10986"/>
  <c r="BX40" i="10986"/>
  <c r="BY40" i="10986" s="1"/>
  <c r="BZ40" i="10986" s="1"/>
  <c r="CD25" i="10986"/>
  <c r="CH25" i="10986" s="1"/>
  <c r="CI25" i="10986" s="1"/>
  <c r="CJ25" i="10986" s="1"/>
  <c r="CB38" i="10986"/>
  <c r="CD38" i="10986" s="1"/>
  <c r="CH38" i="10986" s="1"/>
  <c r="CI38" i="10986" s="1"/>
  <c r="CJ38" i="10986" s="1"/>
  <c r="CB37" i="10986"/>
  <c r="CD37" i="10986" s="1"/>
  <c r="CH37" i="10986" s="1"/>
  <c r="CI37" i="10986" s="1"/>
  <c r="CJ37" i="10986" s="1"/>
  <c r="CA39" i="10986"/>
  <c r="BX39" i="10986"/>
  <c r="BY39" i="10986" s="1"/>
  <c r="BZ39" i="10986" s="1"/>
  <c r="BW40" i="10985"/>
  <c r="BX40" i="10985" s="1"/>
  <c r="BY40" i="10985" s="1"/>
  <c r="BZ40" i="10985" s="1"/>
  <c r="CC29" i="10985"/>
  <c r="CE29" i="10985" s="1"/>
  <c r="CF29" i="10985" s="1"/>
  <c r="CG29" i="10985" s="1"/>
  <c r="CD28" i="10985"/>
  <c r="CH28" i="10985" s="1"/>
  <c r="CI28" i="10985" s="1"/>
  <c r="CJ28" i="10985" s="1"/>
  <c r="CB31" i="10985"/>
  <c r="CC31" i="10985" s="1"/>
  <c r="CE31" i="10985" s="1"/>
  <c r="CF31" i="10985" s="1"/>
  <c r="CG31" i="10985" s="1"/>
  <c r="CA35" i="10985"/>
  <c r="BX35" i="10985"/>
  <c r="BY35" i="10985" s="1"/>
  <c r="BZ35" i="10985" s="1"/>
  <c r="CA42" i="10985"/>
  <c r="BX42" i="10985"/>
  <c r="BY42" i="10985" s="1"/>
  <c r="BZ42" i="10985" s="1"/>
  <c r="BX38" i="10985"/>
  <c r="BY38" i="10985" s="1"/>
  <c r="BZ38" i="10985" s="1"/>
  <c r="CA38" i="10985"/>
  <c r="CB32" i="10985"/>
  <c r="CC32" i="10985" s="1"/>
  <c r="CE32" i="10985" s="1"/>
  <c r="CF32" i="10985" s="1"/>
  <c r="CG32" i="10985" s="1"/>
  <c r="CB33" i="10985"/>
  <c r="CC33" i="10985" s="1"/>
  <c r="CE33" i="10985" s="1"/>
  <c r="CF33" i="10985" s="1"/>
  <c r="CG33" i="10985" s="1"/>
  <c r="CA43" i="10985"/>
  <c r="BX43" i="10985"/>
  <c r="BY43" i="10985" s="1"/>
  <c r="BZ43" i="10985" s="1"/>
  <c r="CA37" i="10985"/>
  <c r="BX37" i="10985"/>
  <c r="BY37" i="10985" s="1"/>
  <c r="BZ37" i="10985" s="1"/>
  <c r="CB34" i="10985"/>
  <c r="CD34" i="10985" s="1"/>
  <c r="CH34" i="10985" s="1"/>
  <c r="CI34" i="10985" s="1"/>
  <c r="CJ34" i="10985" s="1"/>
  <c r="CA36" i="10985"/>
  <c r="BX36" i="10985"/>
  <c r="BY36" i="10985" s="1"/>
  <c r="BZ36" i="10985" s="1"/>
  <c r="CB27" i="10985"/>
  <c r="CD27" i="10985" s="1"/>
  <c r="CH27" i="10985" s="1"/>
  <c r="CI27" i="10985" s="1"/>
  <c r="CJ27" i="10985" s="1"/>
  <c r="CA44" i="10985"/>
  <c r="BX44" i="10985"/>
  <c r="BY44" i="10985" s="1"/>
  <c r="BZ44" i="10985" s="1"/>
  <c r="CB30" i="10985"/>
  <c r="CD30" i="10985" s="1"/>
  <c r="CH30" i="10985" s="1"/>
  <c r="CI30" i="10985" s="1"/>
  <c r="CJ30" i="10985" s="1"/>
  <c r="CB25" i="10985"/>
  <c r="CC25" i="10985" s="1"/>
  <c r="CE25" i="10985" s="1"/>
  <c r="CF25" i="10985" s="1"/>
  <c r="CG25" i="10985" s="1"/>
  <c r="DC44" i="10962"/>
  <c r="CW68" i="10962"/>
  <c r="DC30" i="10962"/>
  <c r="DC58" i="10962"/>
  <c r="DC35" i="10962"/>
  <c r="CQ63" i="10962"/>
  <c r="CQ56" i="10962"/>
  <c r="CW57" i="10962"/>
  <c r="CQ30" i="10962"/>
  <c r="CQ74" i="10962"/>
  <c r="CW31" i="10962"/>
  <c r="CQ71" i="10962"/>
  <c r="CQ79" i="10962"/>
  <c r="CW72" i="10962"/>
  <c r="CQ61" i="10962"/>
  <c r="DC32" i="10962"/>
  <c r="DC41" i="10962"/>
  <c r="CD25" i="10962"/>
  <c r="CH25" i="10962" s="1"/>
  <c r="CI25" i="10962" s="1"/>
  <c r="CJ25" i="10962" s="1"/>
  <c r="CW64" i="10962"/>
  <c r="CQ68" i="10962"/>
  <c r="CW30" i="10962"/>
  <c r="CW38" i="10962"/>
  <c r="CW74" i="10962"/>
  <c r="CW63" i="10962"/>
  <c r="DC36" i="10962"/>
  <c r="CQ50" i="10962"/>
  <c r="CQ51" i="10962"/>
  <c r="CQ34" i="10962"/>
  <c r="DC43" i="10962"/>
  <c r="DC42" i="10962"/>
  <c r="BW35" i="10962"/>
  <c r="DC57" i="10962"/>
  <c r="CW52" i="10962"/>
  <c r="DC50" i="10962"/>
  <c r="DC54" i="10962"/>
  <c r="CW78" i="10962"/>
  <c r="DC49" i="10962"/>
  <c r="CW73" i="10962"/>
  <c r="CW51" i="10962"/>
  <c r="CQ31" i="10962"/>
  <c r="BX28" i="10962"/>
  <c r="BY28" i="10962" s="1"/>
  <c r="BZ28" i="10962" s="1"/>
  <c r="CA34" i="10962"/>
  <c r="CB34" i="10962" s="1"/>
  <c r="CD34" i="10962" s="1"/>
  <c r="CH34" i="10962" s="1"/>
  <c r="CI34" i="10962" s="1"/>
  <c r="CJ34" i="10962" s="1"/>
  <c r="BX27" i="10962"/>
  <c r="BY27" i="10962" s="1"/>
  <c r="BZ27" i="10962" s="1"/>
  <c r="CA29" i="10962"/>
  <c r="BX29" i="10962"/>
  <c r="BY29" i="10962" s="1"/>
  <c r="BZ29" i="10962" s="1"/>
  <c r="BV39" i="10962"/>
  <c r="BU39" i="10962"/>
  <c r="BS39" i="10962"/>
  <c r="BT39" i="10962"/>
  <c r="BT41" i="10962"/>
  <c r="BV41" i="10962"/>
  <c r="BS41" i="10962"/>
  <c r="BU41" i="10962"/>
  <c r="BU36" i="10962"/>
  <c r="BS36" i="10962"/>
  <c r="BT36" i="10962"/>
  <c r="BV36" i="10962"/>
  <c r="BT44" i="10962"/>
  <c r="BV44" i="10962"/>
  <c r="BS44" i="10962"/>
  <c r="BU44" i="10962"/>
  <c r="BV37" i="10962"/>
  <c r="BT37" i="10962"/>
  <c r="BU37" i="10962"/>
  <c r="BS37" i="10962"/>
  <c r="CA26" i="10962"/>
  <c r="BX26" i="10962"/>
  <c r="BY26" i="10962" s="1"/>
  <c r="BZ26" i="10962" s="1"/>
  <c r="CA30" i="10962"/>
  <c r="BX30" i="10962"/>
  <c r="BY30" i="10962" s="1"/>
  <c r="BZ30" i="10962" s="1"/>
  <c r="CA31" i="10962"/>
  <c r="BX31" i="10962"/>
  <c r="BY31" i="10962" s="1"/>
  <c r="BZ31" i="10962" s="1"/>
  <c r="BT42" i="10962"/>
  <c r="BV42" i="10962"/>
  <c r="BU42" i="10962"/>
  <c r="BS42" i="10962"/>
  <c r="BS43" i="10962"/>
  <c r="BU43" i="10962"/>
  <c r="BT43" i="10962"/>
  <c r="BV43" i="10962"/>
  <c r="BT38" i="10962"/>
  <c r="BV38" i="10962"/>
  <c r="BS38" i="10962"/>
  <c r="BU38" i="10962"/>
  <c r="BS40" i="10962"/>
  <c r="BU40" i="10962"/>
  <c r="BT40" i="10962"/>
  <c r="BV40" i="10962"/>
  <c r="CA32" i="10962"/>
  <c r="BX32" i="10962"/>
  <c r="BY32" i="10962" s="1"/>
  <c r="BZ32" i="10962" s="1"/>
  <c r="CB28" i="10962"/>
  <c r="CD28" i="10962" s="1"/>
  <c r="CH28" i="10962" s="1"/>
  <c r="CI28" i="10962" s="1"/>
  <c r="CJ28" i="10962" s="1"/>
  <c r="CB27" i="10962"/>
  <c r="CC27" i="10962" s="1"/>
  <c r="CE27" i="10962" s="1"/>
  <c r="CF27" i="10962" s="1"/>
  <c r="CG27" i="10962" s="1"/>
  <c r="BX39" i="10985" l="1"/>
  <c r="BY39" i="10985" s="1"/>
  <c r="BZ39" i="10985" s="1"/>
  <c r="CC30" i="10985"/>
  <c r="CE30" i="10985" s="1"/>
  <c r="CF30" i="10985" s="1"/>
  <c r="CG30" i="10985" s="1"/>
  <c r="BX41" i="10985"/>
  <c r="BY41" i="10985" s="1"/>
  <c r="BZ41" i="10985" s="1"/>
  <c r="CC34" i="10985"/>
  <c r="CE34" i="10985" s="1"/>
  <c r="CF34" i="10985" s="1"/>
  <c r="CG34" i="10985" s="1"/>
  <c r="CC37" i="10986"/>
  <c r="CE37" i="10986" s="1"/>
  <c r="CF37" i="10986" s="1"/>
  <c r="CG37" i="10986" s="1"/>
  <c r="CB39" i="10986"/>
  <c r="CD39" i="10986" s="1"/>
  <c r="CH39" i="10986" s="1"/>
  <c r="CI39" i="10986" s="1"/>
  <c r="CJ39" i="10986" s="1"/>
  <c r="CB40" i="10986"/>
  <c r="CC40" i="10986" s="1"/>
  <c r="CE40" i="10986" s="1"/>
  <c r="CF40" i="10986" s="1"/>
  <c r="CG40" i="10986" s="1"/>
  <c r="CB35" i="10986"/>
  <c r="CC35" i="10986" s="1"/>
  <c r="CE35" i="10986" s="1"/>
  <c r="CF35" i="10986" s="1"/>
  <c r="CG35" i="10986" s="1"/>
  <c r="CB42" i="10986"/>
  <c r="CD42" i="10986" s="1"/>
  <c r="CH42" i="10986" s="1"/>
  <c r="CI42" i="10986" s="1"/>
  <c r="CJ42" i="10986" s="1"/>
  <c r="CC38" i="10986"/>
  <c r="CE38" i="10986" s="1"/>
  <c r="CF38" i="10986" s="1"/>
  <c r="CG38" i="10986" s="1"/>
  <c r="CB44" i="10986"/>
  <c r="CC44" i="10986" s="1"/>
  <c r="CE44" i="10986" s="1"/>
  <c r="CF44" i="10986" s="1"/>
  <c r="CG44" i="10986" s="1"/>
  <c r="CB43" i="10986"/>
  <c r="CC43" i="10986" s="1"/>
  <c r="CE43" i="10986" s="1"/>
  <c r="CF43" i="10986" s="1"/>
  <c r="CG43" i="10986" s="1"/>
  <c r="CB41" i="10986"/>
  <c r="CD41" i="10986" s="1"/>
  <c r="CH41" i="10986" s="1"/>
  <c r="CI41" i="10986" s="1"/>
  <c r="CJ41" i="10986" s="1"/>
  <c r="CB36" i="10986"/>
  <c r="CC36" i="10986" s="1"/>
  <c r="CE36" i="10986" s="1"/>
  <c r="CF36" i="10986" s="1"/>
  <c r="CG36" i="10986" s="1"/>
  <c r="CA40" i="10985"/>
  <c r="CC27" i="10985"/>
  <c r="CE27" i="10985" s="1"/>
  <c r="CF27" i="10985" s="1"/>
  <c r="CG27" i="10985" s="1"/>
  <c r="CD32" i="10985"/>
  <c r="CH32" i="10985" s="1"/>
  <c r="CI32" i="10985" s="1"/>
  <c r="CJ32" i="10985" s="1"/>
  <c r="CD25" i="10985"/>
  <c r="CH25" i="10985" s="1"/>
  <c r="CI25" i="10985" s="1"/>
  <c r="CJ25" i="10985" s="1"/>
  <c r="CD33" i="10985"/>
  <c r="CH33" i="10985" s="1"/>
  <c r="CI33" i="10985" s="1"/>
  <c r="CJ33" i="10985" s="1"/>
  <c r="CD31" i="10985"/>
  <c r="CH31" i="10985" s="1"/>
  <c r="CI31" i="10985" s="1"/>
  <c r="CJ31" i="10985" s="1"/>
  <c r="CB38" i="10985"/>
  <c r="CD38" i="10985" s="1"/>
  <c r="CH38" i="10985" s="1"/>
  <c r="CI38" i="10985" s="1"/>
  <c r="CJ38" i="10985" s="1"/>
  <c r="CB43" i="10985"/>
  <c r="CC43" i="10985" s="1"/>
  <c r="CE43" i="10985" s="1"/>
  <c r="CF43" i="10985" s="1"/>
  <c r="CG43" i="10985" s="1"/>
  <c r="CB35" i="10985"/>
  <c r="CD35" i="10985" s="1"/>
  <c r="CH35" i="10985" s="1"/>
  <c r="CI35" i="10985" s="1"/>
  <c r="CJ35" i="10985" s="1"/>
  <c r="CB39" i="10985"/>
  <c r="CD39" i="10985" s="1"/>
  <c r="CH39" i="10985" s="1"/>
  <c r="CI39" i="10985" s="1"/>
  <c r="CJ39" i="10985" s="1"/>
  <c r="CB44" i="10985"/>
  <c r="CC44" i="10985" s="1"/>
  <c r="CE44" i="10985" s="1"/>
  <c r="CF44" i="10985" s="1"/>
  <c r="CG44" i="10985" s="1"/>
  <c r="CB36" i="10985"/>
  <c r="CD36" i="10985" s="1"/>
  <c r="CH36" i="10985" s="1"/>
  <c r="CI36" i="10985" s="1"/>
  <c r="CJ36" i="10985" s="1"/>
  <c r="CB37" i="10985"/>
  <c r="CC37" i="10985" s="1"/>
  <c r="CE37" i="10985" s="1"/>
  <c r="CF37" i="10985" s="1"/>
  <c r="CG37" i="10985" s="1"/>
  <c r="CB42" i="10985"/>
  <c r="CC42" i="10985" s="1"/>
  <c r="CE42" i="10985" s="1"/>
  <c r="CF42" i="10985" s="1"/>
  <c r="CG42" i="10985" s="1"/>
  <c r="CB41" i="10985"/>
  <c r="CD41" i="10985" s="1"/>
  <c r="CH41" i="10985" s="1"/>
  <c r="CI41" i="10985" s="1"/>
  <c r="CJ41" i="10985" s="1"/>
  <c r="BX35" i="10962"/>
  <c r="BY35" i="10962" s="1"/>
  <c r="BZ35" i="10962" s="1"/>
  <c r="CA35" i="10962"/>
  <c r="CD33" i="10962"/>
  <c r="CH33" i="10962" s="1"/>
  <c r="CI33" i="10962" s="1"/>
  <c r="CJ33" i="10962" s="1"/>
  <c r="CC28" i="10962"/>
  <c r="CE28" i="10962" s="1"/>
  <c r="CF28" i="10962" s="1"/>
  <c r="CG28" i="10962" s="1"/>
  <c r="CD27" i="10962"/>
  <c r="CH27" i="10962" s="1"/>
  <c r="CI27" i="10962" s="1"/>
  <c r="CJ27" i="10962" s="1"/>
  <c r="CC34" i="10962"/>
  <c r="CE34" i="10962" s="1"/>
  <c r="CF34" i="10962" s="1"/>
  <c r="CG34" i="10962" s="1"/>
  <c r="CB32" i="10962"/>
  <c r="CC32" i="10962" s="1"/>
  <c r="CE32" i="10962" s="1"/>
  <c r="CF32" i="10962" s="1"/>
  <c r="CG32" i="10962" s="1"/>
  <c r="CB30" i="10962"/>
  <c r="CD30" i="10962" s="1"/>
  <c r="CH30" i="10962" s="1"/>
  <c r="CI30" i="10962" s="1"/>
  <c r="CJ30" i="10962" s="1"/>
  <c r="CB26" i="10962"/>
  <c r="CC26" i="10962" s="1"/>
  <c r="CE26" i="10962" s="1"/>
  <c r="CF26" i="10962" s="1"/>
  <c r="CG26" i="10962" s="1"/>
  <c r="BW37" i="10962"/>
  <c r="BW39" i="10962"/>
  <c r="CB29" i="10962"/>
  <c r="CD29" i="10962" s="1"/>
  <c r="CH29" i="10962" s="1"/>
  <c r="CI29" i="10962" s="1"/>
  <c r="CJ29" i="10962" s="1"/>
  <c r="BW40" i="10962"/>
  <c r="BW38" i="10962"/>
  <c r="BW43" i="10962"/>
  <c r="BW42" i="10962"/>
  <c r="BW44" i="10962"/>
  <c r="BW36" i="10962"/>
  <c r="BW41" i="10962"/>
  <c r="CB31" i="10962"/>
  <c r="CD31" i="10962" s="1"/>
  <c r="CH31" i="10962" s="1"/>
  <c r="CI31" i="10962" s="1"/>
  <c r="CJ31" i="10962" s="1"/>
  <c r="CD35" i="10986" l="1"/>
  <c r="CH35" i="10986" s="1"/>
  <c r="CI35" i="10986" s="1"/>
  <c r="CJ35" i="10986" s="1"/>
  <c r="CD40" i="10986"/>
  <c r="CH40" i="10986" s="1"/>
  <c r="CI40" i="10986" s="1"/>
  <c r="CJ40" i="10986" s="1"/>
  <c r="CD44" i="10986"/>
  <c r="CH44" i="10986" s="1"/>
  <c r="CI44" i="10986" s="1"/>
  <c r="CJ44" i="10986" s="1"/>
  <c r="CC39" i="10986"/>
  <c r="CE39" i="10986" s="1"/>
  <c r="CF39" i="10986" s="1"/>
  <c r="CG39" i="10986" s="1"/>
  <c r="CC41" i="10986"/>
  <c r="CE41" i="10986" s="1"/>
  <c r="CF41" i="10986" s="1"/>
  <c r="CG41" i="10986" s="1"/>
  <c r="CD36" i="10986"/>
  <c r="CH36" i="10986" s="1"/>
  <c r="CI36" i="10986" s="1"/>
  <c r="CJ36" i="10986" s="1"/>
  <c r="CC42" i="10986"/>
  <c r="CE42" i="10986" s="1"/>
  <c r="CF42" i="10986" s="1"/>
  <c r="CG42" i="10986" s="1"/>
  <c r="CD43" i="10986"/>
  <c r="CH43" i="10986" s="1"/>
  <c r="CI43" i="10986" s="1"/>
  <c r="CJ43" i="10986" s="1"/>
  <c r="CB40" i="10985"/>
  <c r="CD40" i="10985" s="1"/>
  <c r="CH40" i="10985" s="1"/>
  <c r="CI40" i="10985" s="1"/>
  <c r="CJ40" i="10985" s="1"/>
  <c r="CC35" i="10985"/>
  <c r="CE35" i="10985" s="1"/>
  <c r="CF35" i="10985" s="1"/>
  <c r="CG35" i="10985" s="1"/>
  <c r="CC41" i="10985"/>
  <c r="CE41" i="10985" s="1"/>
  <c r="CF41" i="10985" s="1"/>
  <c r="CG41" i="10985" s="1"/>
  <c r="CD37" i="10985"/>
  <c r="CH37" i="10985" s="1"/>
  <c r="CI37" i="10985" s="1"/>
  <c r="CJ37" i="10985" s="1"/>
  <c r="CC38" i="10985"/>
  <c r="CE38" i="10985" s="1"/>
  <c r="CF38" i="10985" s="1"/>
  <c r="CG38" i="10985" s="1"/>
  <c r="CD44" i="10985"/>
  <c r="CH44" i="10985" s="1"/>
  <c r="CI44" i="10985" s="1"/>
  <c r="CJ44" i="10985" s="1"/>
  <c r="CD42" i="10985"/>
  <c r="CH42" i="10985" s="1"/>
  <c r="CI42" i="10985" s="1"/>
  <c r="CJ42" i="10985" s="1"/>
  <c r="CC36" i="10985"/>
  <c r="CE36" i="10985" s="1"/>
  <c r="CF36" i="10985" s="1"/>
  <c r="CG36" i="10985" s="1"/>
  <c r="CC39" i="10985"/>
  <c r="CE39" i="10985" s="1"/>
  <c r="CF39" i="10985" s="1"/>
  <c r="CG39" i="10985" s="1"/>
  <c r="CD43" i="10985"/>
  <c r="CH43" i="10985" s="1"/>
  <c r="CI43" i="10985" s="1"/>
  <c r="CJ43" i="10985" s="1"/>
  <c r="CB35" i="10962"/>
  <c r="CD35" i="10962" s="1"/>
  <c r="CH35" i="10962" s="1"/>
  <c r="CI35" i="10962" s="1"/>
  <c r="CJ35" i="10962" s="1"/>
  <c r="CC29" i="10962"/>
  <c r="CE29" i="10962" s="1"/>
  <c r="CF29" i="10962" s="1"/>
  <c r="CG29" i="10962" s="1"/>
  <c r="CD32" i="10962"/>
  <c r="CH32" i="10962" s="1"/>
  <c r="CI32" i="10962" s="1"/>
  <c r="CJ32" i="10962" s="1"/>
  <c r="CC30" i="10962"/>
  <c r="CE30" i="10962" s="1"/>
  <c r="CF30" i="10962" s="1"/>
  <c r="CG30" i="10962" s="1"/>
  <c r="CC31" i="10962"/>
  <c r="CE31" i="10962" s="1"/>
  <c r="CF31" i="10962" s="1"/>
  <c r="CG31" i="10962" s="1"/>
  <c r="CA42" i="10962"/>
  <c r="BX42" i="10962"/>
  <c r="BY42" i="10962" s="1"/>
  <c r="BZ42" i="10962" s="1"/>
  <c r="CA38" i="10962"/>
  <c r="BX38" i="10962"/>
  <c r="BY38" i="10962" s="1"/>
  <c r="BZ38" i="10962" s="1"/>
  <c r="CA37" i="10962"/>
  <c r="BX37" i="10962"/>
  <c r="BY37" i="10962" s="1"/>
  <c r="BZ37" i="10962" s="1"/>
  <c r="CA41" i="10962"/>
  <c r="BX41" i="10962"/>
  <c r="BY41" i="10962" s="1"/>
  <c r="BZ41" i="10962" s="1"/>
  <c r="CA44" i="10962"/>
  <c r="BX44" i="10962"/>
  <c r="BY44" i="10962" s="1"/>
  <c r="BZ44" i="10962" s="1"/>
  <c r="CA43" i="10962"/>
  <c r="BX43" i="10962"/>
  <c r="BY43" i="10962" s="1"/>
  <c r="BZ43" i="10962" s="1"/>
  <c r="CA40" i="10962"/>
  <c r="BX40" i="10962"/>
  <c r="BY40" i="10962" s="1"/>
  <c r="BZ40" i="10962" s="1"/>
  <c r="CA39" i="10962"/>
  <c r="BX39" i="10962"/>
  <c r="BY39" i="10962" s="1"/>
  <c r="BZ39" i="10962" s="1"/>
  <c r="CD26" i="10962"/>
  <c r="CH26" i="10962" s="1"/>
  <c r="CI26" i="10962" s="1"/>
  <c r="CJ26" i="10962" s="1"/>
  <c r="CA36" i="10962"/>
  <c r="BX36" i="10962"/>
  <c r="BY36" i="10962" s="1"/>
  <c r="BZ36" i="10962" s="1"/>
  <c r="CC40" i="10985" l="1"/>
  <c r="CE40" i="10985" s="1"/>
  <c r="CF40" i="10985" s="1"/>
  <c r="CG40" i="10985" s="1"/>
  <c r="CC35" i="10962"/>
  <c r="CE35" i="10962" s="1"/>
  <c r="CF35" i="10962" s="1"/>
  <c r="CG35" i="10962" s="1"/>
  <c r="CB39" i="10962"/>
  <c r="CC39" i="10962" s="1"/>
  <c r="CE39" i="10962" s="1"/>
  <c r="CF39" i="10962" s="1"/>
  <c r="CG39" i="10962" s="1"/>
  <c r="CB40" i="10962"/>
  <c r="CC40" i="10962" s="1"/>
  <c r="CE40" i="10962" s="1"/>
  <c r="CF40" i="10962" s="1"/>
  <c r="CG40" i="10962" s="1"/>
  <c r="CB43" i="10962"/>
  <c r="CC43" i="10962" s="1"/>
  <c r="CE43" i="10962" s="1"/>
  <c r="CF43" i="10962" s="1"/>
  <c r="CG43" i="10962" s="1"/>
  <c r="CB44" i="10962"/>
  <c r="CD44" i="10962" s="1"/>
  <c r="CH44" i="10962" s="1"/>
  <c r="CI44" i="10962" s="1"/>
  <c r="CJ44" i="10962" s="1"/>
  <c r="CB41" i="10962"/>
  <c r="CC41" i="10962" s="1"/>
  <c r="CE41" i="10962" s="1"/>
  <c r="CF41" i="10962" s="1"/>
  <c r="CG41" i="10962" s="1"/>
  <c r="CB37" i="10962"/>
  <c r="CC37" i="10962" s="1"/>
  <c r="CE37" i="10962" s="1"/>
  <c r="CF37" i="10962" s="1"/>
  <c r="CG37" i="10962" s="1"/>
  <c r="CB38" i="10962"/>
  <c r="CC38" i="10962" s="1"/>
  <c r="CE38" i="10962" s="1"/>
  <c r="CF38" i="10962" s="1"/>
  <c r="CG38" i="10962" s="1"/>
  <c r="CB42" i="10962"/>
  <c r="CD42" i="10962" s="1"/>
  <c r="CH42" i="10962" s="1"/>
  <c r="CI42" i="10962" s="1"/>
  <c r="CJ42" i="10962" s="1"/>
  <c r="CB36" i="10962"/>
  <c r="CC36" i="10962" s="1"/>
  <c r="CE36" i="10962" s="1"/>
  <c r="CF36" i="10962" s="1"/>
  <c r="CG36" i="10962" s="1"/>
  <c r="CC42" i="10962" l="1"/>
  <c r="CE42" i="10962" s="1"/>
  <c r="CF42" i="10962" s="1"/>
  <c r="CG42" i="10962" s="1"/>
  <c r="CC44" i="10962"/>
  <c r="CE44" i="10962" s="1"/>
  <c r="CF44" i="10962" s="1"/>
  <c r="CG44" i="10962" s="1"/>
  <c r="CD38" i="10962"/>
  <c r="CH38" i="10962" s="1"/>
  <c r="CI38" i="10962" s="1"/>
  <c r="CJ38" i="10962" s="1"/>
  <c r="CD43" i="10962"/>
  <c r="CH43" i="10962" s="1"/>
  <c r="CI43" i="10962" s="1"/>
  <c r="CJ43" i="10962" s="1"/>
  <c r="CD39" i="10962"/>
  <c r="CH39" i="10962" s="1"/>
  <c r="CI39" i="10962" s="1"/>
  <c r="CJ39" i="10962" s="1"/>
  <c r="CD36" i="10962"/>
  <c r="CH36" i="10962" s="1"/>
  <c r="CI36" i="10962" s="1"/>
  <c r="CJ36" i="10962" s="1"/>
  <c r="CD37" i="10962"/>
  <c r="CH37" i="10962" s="1"/>
  <c r="CI37" i="10962" s="1"/>
  <c r="CJ37" i="10962" s="1"/>
  <c r="CD41" i="10962"/>
  <c r="CH41" i="10962" s="1"/>
  <c r="CI41" i="10962" s="1"/>
  <c r="CJ41" i="10962" s="1"/>
  <c r="CD40" i="10962"/>
  <c r="CH40" i="10962" s="1"/>
  <c r="CI40" i="10962" s="1"/>
  <c r="CJ40" i="10962" s="1"/>
</calcChain>
</file>

<file path=xl/sharedStrings.xml><?xml version="1.0" encoding="utf-8"?>
<sst xmlns="http://schemas.openxmlformats.org/spreadsheetml/2006/main" count="1199" uniqueCount="295">
  <si>
    <t># Sites in this file include:</t>
  </si>
  <si>
    <t>Count</t>
  </si>
  <si>
    <t>Station ID</t>
  </si>
  <si>
    <t>Date</t>
  </si>
  <si>
    <t>Year</t>
  </si>
  <si>
    <t>Discharge</t>
  </si>
  <si>
    <t>Weibull</t>
  </si>
  <si>
    <t>Ln(Q)</t>
  </si>
  <si>
    <t>Plotting</t>
  </si>
  <si>
    <t>#</t>
  </si>
  <si>
    <t>(cfs)</t>
  </si>
  <si>
    <t>Position</t>
  </si>
  <si>
    <t>agency_cd</t>
  </si>
  <si>
    <t>site_no</t>
  </si>
  <si>
    <t>peak_dt</t>
  </si>
  <si>
    <t>peak_va</t>
  </si>
  <si>
    <t>peak_cd</t>
  </si>
  <si>
    <t>Average:</t>
  </si>
  <si>
    <t>Percent</t>
  </si>
  <si>
    <t>K-Value</t>
  </si>
  <si>
    <t>5s</t>
  </si>
  <si>
    <t>15s</t>
  </si>
  <si>
    <t>10d</t>
  </si>
  <si>
    <t>8s</t>
  </si>
  <si>
    <t>27s</t>
  </si>
  <si>
    <t>Chance</t>
  </si>
  <si>
    <t>USGS</t>
  </si>
  <si>
    <t># U.S. Geological Survey</t>
  </si>
  <si>
    <t># National Water Information System</t>
  </si>
  <si>
    <t># ---------------------WARNING---------------------</t>
  </si>
  <si>
    <t># The data you have obtained from this automated</t>
  </si>
  <si>
    <t># U.S. Geological Survey database have not received</t>
  </si>
  <si>
    <t># Director's approval and as such are provisional</t>
  </si>
  <si>
    <t># and subject to revision.  The data are released</t>
  </si>
  <si>
    <t># on the condition that neither the USGS nor the</t>
  </si>
  <si>
    <t># United States Government may be held liable for</t>
  </si>
  <si>
    <t># any damages resulting from its use.</t>
  </si>
  <si>
    <t># This file contains the annual peak streamflow data.</t>
  </si>
  <si>
    <t># This information includes the following fields:</t>
  </si>
  <si>
    <t>#  agency_cd     Agency Code</t>
  </si>
  <si>
    <t>#  site_no       USGS station number</t>
  </si>
  <si>
    <t>#  peak_cd       Peak Discharge-Qualification codes (see explanation below)</t>
  </si>
  <si>
    <t>#  gage_ht_cd    Gage height qualification codes</t>
  </si>
  <si>
    <t>#  ag_dt         Date of maximum gage-height for water year (if not concurrent with peak)</t>
  </si>
  <si>
    <t>#  ag_tm         Time of maximum gage-height for water year (if not concurrent with peak</t>
  </si>
  <si>
    <t>#  ag_gage_ht_cd maximum Gage height code</t>
  </si>
  <si>
    <t># Peak Streamflow-Qualification Codes(peak_cd):</t>
  </si>
  <si>
    <t>#   1 ... Discharge is a Maximum Daily Average</t>
  </si>
  <si>
    <t>#   2 ... Discharge is an Estimate</t>
  </si>
  <si>
    <t>#   3 ... Discharge affected by Dam Failure</t>
  </si>
  <si>
    <t>#   4 ... Discharge less than indicated value,</t>
  </si>
  <si>
    <t>#           which is Minimum Recordable Discharge at this site</t>
  </si>
  <si>
    <t>#   5 ... Discharge affected to unknown degree by</t>
  </si>
  <si>
    <t>#           Regulation or Diversion</t>
  </si>
  <si>
    <t>#   6 ... Discharge affected by Regulation or Diversion</t>
  </si>
  <si>
    <t>#   7 ... Discharge is an Historic Peak</t>
  </si>
  <si>
    <t>#   8 ... Discharge actually greater than indicated value</t>
  </si>
  <si>
    <t>#   9 ... Discharge due to Snowmelt, Hurricane,</t>
  </si>
  <si>
    <t>#           Ice-Jam or Debris Dam breakup</t>
  </si>
  <si>
    <t>#   A ... Year of occurrence is unknown or not exact</t>
  </si>
  <si>
    <t>#   B ... Month or Day of occurrence is unknown or not exact</t>
  </si>
  <si>
    <t>#   C ... All or part of the record affected by Urbanization,</t>
  </si>
  <si>
    <t>#            Mining, Agricultural changes, Channelization, or other</t>
  </si>
  <si>
    <t>#   D ... Base Discharge changed during this year</t>
  </si>
  <si>
    <t>#   E ... Only Annual Maximum Peak available for this year</t>
  </si>
  <si>
    <t># Gage height qualification codes(gage_ht_cd,ag_gage_ht_cd):</t>
  </si>
  <si>
    <t>#   1 ... Gage height affected by backwater</t>
  </si>
  <si>
    <t>#   2 ... Gage height not the maximum for the year</t>
  </si>
  <si>
    <t>#   3 ... Gage height at different site and(or) datum</t>
  </si>
  <si>
    <t>#   4 ... Gage height below minimum recordable elevation</t>
  </si>
  <si>
    <t>#   5 ... Gage height is an estimate</t>
  </si>
  <si>
    <t>#   6 ... Gage datum changed during this year</t>
  </si>
  <si>
    <t>peak_tm</t>
  </si>
  <si>
    <t>gage_ht</t>
  </si>
  <si>
    <t>gage_ht_cd</t>
  </si>
  <si>
    <t>year_last_pk</t>
  </si>
  <si>
    <t>ag_dt</t>
  </si>
  <si>
    <t>ag_tm</t>
  </si>
  <si>
    <t>ag_gage_ht</t>
  </si>
  <si>
    <t>ag_gage_ht_cd</t>
  </si>
  <si>
    <t>6s</t>
  </si>
  <si>
    <t>13s</t>
  </si>
  <si>
    <t>4s</t>
  </si>
  <si>
    <t>11s</t>
  </si>
  <si>
    <t>Recurrance Interval:</t>
  </si>
  <si>
    <t>Percent Chance:</t>
  </si>
  <si>
    <t>rounded</t>
  </si>
  <si>
    <t>station skew:</t>
  </si>
  <si>
    <t>Performed By:</t>
  </si>
  <si>
    <t>Project:</t>
  </si>
  <si>
    <t>Date:</t>
  </si>
  <si>
    <t>: Input</t>
  </si>
  <si>
    <t>Rank</t>
  </si>
  <si>
    <t>Standard Deviation:</t>
  </si>
  <si>
    <t>MSE Station Skew:</t>
  </si>
  <si>
    <t>A:</t>
  </si>
  <si>
    <t>B:</t>
  </si>
  <si>
    <t>(years)</t>
  </si>
  <si>
    <t>Peak</t>
  </si>
  <si>
    <t>Streamgage:</t>
  </si>
  <si>
    <r>
      <t>Skew Coefficient</t>
    </r>
    <r>
      <rPr>
        <b/>
        <vertAlign val="superscript"/>
        <sz val="10"/>
        <rFont val="Arial"/>
        <family val="2"/>
      </rPr>
      <t>(1)</t>
    </r>
    <r>
      <rPr>
        <b/>
        <sz val="10"/>
        <rFont val="Arial"/>
        <family val="2"/>
      </rPr>
      <t>:</t>
    </r>
  </si>
  <si>
    <r>
      <t>Interval</t>
    </r>
    <r>
      <rPr>
        <b/>
        <vertAlign val="superscript"/>
        <sz val="10"/>
        <rFont val="Arial"/>
        <family val="2"/>
      </rPr>
      <t>(2)</t>
    </r>
  </si>
  <si>
    <r>
      <t>Generalized Skew Coefficient</t>
    </r>
    <r>
      <rPr>
        <b/>
        <vertAlign val="superscript"/>
        <sz val="10"/>
        <rFont val="Arial"/>
        <family val="2"/>
      </rPr>
      <t>(3)</t>
    </r>
    <r>
      <rPr>
        <b/>
        <sz val="10"/>
        <rFont val="Arial"/>
        <family val="2"/>
      </rPr>
      <t>:</t>
    </r>
  </si>
  <si>
    <t xml:space="preserve">The station skew coefficient is sensitive to outliers (extreme events), possibly resulting in a biased frequency analysis.  </t>
  </si>
  <si>
    <t>The accuracy of skew coefficient can be improved and the risk of bias minimized by weighing the station skew with generalized skew coefficients.</t>
  </si>
  <si>
    <t>The following four methods are recommended by Bullitin 17b for developing generalized skew:</t>
  </si>
  <si>
    <t>(1) For at least 40 stations with at least 25 years of data, or all stations within a hydrophysiographic provence, determine the arithmetic mean and variance of the skew coefficents for all stations.</t>
  </si>
  <si>
    <t>(2) For at least 40 stations with at least 25 years of data, or all stations within a hydrophysiographic provence, develop an isoline map of skew coefficients for the region.</t>
  </si>
  <si>
    <t>(3) For at least 40 stations with at least 25 years of data, or all stations within a hydrophysiographic provence, develop a prediction equation (regression equation) for skew coefficient.</t>
  </si>
  <si>
    <t>For more information on these techniques, see "Guidelines for Determining Flood Flow Frequency, Bulletin 17b of the Hydrology Committee" or chapter ?? of the NRCS Stream Restoration Guide.</t>
  </si>
  <si>
    <t>(4) In the absence of a more detailed study, a generalized skew coefficient may be read from Plate 1 of Bullitin 17b (mean square error = 0.302).</t>
  </si>
  <si>
    <t>Detected?</t>
  </si>
  <si>
    <t>Table of K-Values:</t>
  </si>
  <si>
    <t>Outlier Test K-Values: (one-sided 10% significance level k values for a normal distribution)</t>
  </si>
  <si>
    <t>Sample Size</t>
  </si>
  <si>
    <t>K Value</t>
  </si>
  <si>
    <t>High Outlier</t>
  </si>
  <si>
    <t>Low Outlier</t>
  </si>
  <si>
    <t xml:space="preserve">High &amp; Low </t>
  </si>
  <si>
    <t>Outliers Detected?</t>
  </si>
  <si>
    <t>Limit:</t>
  </si>
  <si>
    <t>INPUT/CALCULATION TABLE</t>
  </si>
  <si>
    <t>RAW DATA</t>
  </si>
  <si>
    <t>The following block is provided for pasting imported USGS data.  To import, search for the gaging site using either the 8 digit ID or the site description and</t>
  </si>
  <si>
    <t>#  peak_va       Annual peak streamflow value in cfs</t>
  </si>
  <si>
    <t>#  gage_ht       Gage height for the associated peak streamflow in feet</t>
  </si>
  <si>
    <t>#  ag_gage_ht    maximum Gage height for water year in feet (if not concurrent with peak</t>
  </si>
  <si>
    <t xml:space="preserve"> into Excel.  Open this text file into a new spreadsheet in Excel using the delimited, tab format of the import wizard and copy the sheet (including the</t>
  </si>
  <si>
    <t xml:space="preserve"> with the web site to assure precision through these steps, making sure that columns were not merged together making an order of magnitude or more blunder.</t>
  </si>
  <si>
    <t>Whatever the source, care needs to be taken to assess the accuracy and reliability of the data.  Qualification codes need to be checked to assure</t>
  </si>
  <si>
    <t>Log-Pearson Spreadsheet Check</t>
  </si>
  <si>
    <t>OUTPUT TABLES</t>
  </si>
  <si>
    <t>Upper</t>
  </si>
  <si>
    <t>Lower</t>
  </si>
  <si>
    <t xml:space="preserve"> comment columns) into this spreadsheet using the "paste special" and "values" option to preserve this spreadsheet's formatting.  Then check the pasted data</t>
  </si>
  <si>
    <r>
      <t xml:space="preserve"> Finally, after checking the qualifications codes copy the Station ID, Date, and Discharge columns into the </t>
    </r>
    <r>
      <rPr>
        <sz val="10"/>
        <color indexed="12"/>
        <rFont val="Arial"/>
        <family val="2"/>
      </rPr>
      <t>Input/Calculation Table</t>
    </r>
    <r>
      <rPr>
        <sz val="10"/>
        <rFont val="Arial"/>
        <family val="2"/>
      </rPr>
      <t xml:space="preserve"> using  the "paste special" </t>
    </r>
  </si>
  <si>
    <t>Outlier Test K-Value:</t>
  </si>
  <si>
    <t>Regime:</t>
  </si>
  <si>
    <t xml:space="preserve"> from http://waterdata.usgs.gov/nwis/discharge.</t>
  </si>
  <si>
    <t>b</t>
  </si>
  <si>
    <t>a =</t>
  </si>
  <si>
    <t>z(0.05) =</t>
  </si>
  <si>
    <r>
      <t>K</t>
    </r>
    <r>
      <rPr>
        <b/>
        <vertAlign val="subscript"/>
        <sz val="10"/>
        <rFont val="Arial"/>
        <family val="2"/>
      </rPr>
      <t>G,P</t>
    </r>
  </si>
  <si>
    <r>
      <t>K</t>
    </r>
    <r>
      <rPr>
        <b/>
        <vertAlign val="superscript"/>
        <sz val="10"/>
        <rFont val="Arial"/>
        <family val="2"/>
      </rPr>
      <t>U</t>
    </r>
    <r>
      <rPr>
        <b/>
        <vertAlign val="subscript"/>
        <sz val="10"/>
        <rFont val="Arial"/>
        <family val="2"/>
      </rPr>
      <t>p,c</t>
    </r>
  </si>
  <si>
    <r>
      <t>K</t>
    </r>
    <r>
      <rPr>
        <b/>
        <vertAlign val="superscript"/>
        <sz val="10"/>
        <rFont val="Arial"/>
        <family val="2"/>
      </rPr>
      <t>L</t>
    </r>
    <r>
      <rPr>
        <b/>
        <vertAlign val="subscript"/>
        <sz val="10"/>
        <rFont val="Arial"/>
        <family val="2"/>
      </rPr>
      <t>P,c</t>
    </r>
  </si>
  <si>
    <t>Ln(CU,up)</t>
  </si>
  <si>
    <t>Ln(CU,lr)</t>
  </si>
  <si>
    <t>Annual peak discharge data can be attained from various sources, including Federal, State and County/Parish governments as well as from</t>
  </si>
  <si>
    <t>Page 1 of 3</t>
  </si>
  <si>
    <t>Page 2 of 3</t>
  </si>
  <si>
    <t>Page 3 of 3</t>
  </si>
  <si>
    <t>Input Data</t>
  </si>
  <si>
    <t>Without Generalized Skew</t>
  </si>
  <si>
    <r>
      <t>Peak</t>
    </r>
    <r>
      <rPr>
        <b/>
        <vertAlign val="superscript"/>
        <sz val="10"/>
        <rFont val="Arial"/>
        <family val="2"/>
      </rPr>
      <t>(4)</t>
    </r>
  </si>
  <si>
    <t>This spreadsheet has not been designed to properly deal with zero flood years of an arid stream.  When a zero flow is found, that data point is</t>
  </si>
  <si>
    <r>
      <t xml:space="preserve">Given a streamgage annual peak flow record, this spreadsheet computes and plots a Log-Pearson Type III Distribution, as described in </t>
    </r>
    <r>
      <rPr>
        <i/>
        <sz val="10"/>
        <rFont val="Arial"/>
        <family val="2"/>
      </rPr>
      <t>Flood Flow Frequency,</t>
    </r>
  </si>
  <si>
    <r>
      <t xml:space="preserve"> significantly mixed population is detected. See </t>
    </r>
    <r>
      <rPr>
        <i/>
        <sz val="10"/>
        <rFont val="Arial"/>
        <family val="2"/>
      </rPr>
      <t>Flood Flow Frequency, Bulletin 17B</t>
    </r>
    <r>
      <rPr>
        <sz val="10"/>
        <rFont val="Arial"/>
        <family val="2"/>
      </rPr>
      <t xml:space="preserve"> or the </t>
    </r>
    <r>
      <rPr>
        <i/>
        <sz val="10"/>
        <rFont val="Arial"/>
        <family val="2"/>
      </rPr>
      <t>NRCS NEH Part 654 Stream Design Handbook</t>
    </r>
    <r>
      <rPr>
        <sz val="10"/>
        <rFont val="Arial"/>
        <family val="2"/>
      </rPr>
      <t xml:space="preserve"> for the proper way</t>
    </r>
  </si>
  <si>
    <t xml:space="preserve"> to deal with this situation.</t>
  </si>
  <si>
    <t>CAVEATS</t>
  </si>
  <si>
    <t>Historic</t>
  </si>
  <si>
    <t>Peak?</t>
  </si>
  <si>
    <t>Length of systematic record:</t>
  </si>
  <si>
    <t>Number of historic peaks:</t>
  </si>
  <si>
    <t>"y"</t>
  </si>
  <si>
    <t>MANUAL OUTLIER TESTING AND ELIMINATION</t>
  </si>
  <si>
    <t>Departure</t>
  </si>
  <si>
    <t>from</t>
  </si>
  <si>
    <t>Average</t>
  </si>
  <si>
    <t>Weight</t>
  </si>
  <si>
    <t>Length of Data Record:</t>
  </si>
  <si>
    <r>
      <t>Length of Historic Record:</t>
    </r>
    <r>
      <rPr>
        <b/>
        <vertAlign val="superscript"/>
        <sz val="10"/>
        <rFont val="Arial"/>
        <family val="2"/>
      </rPr>
      <t>(5)</t>
    </r>
  </si>
  <si>
    <r>
      <t xml:space="preserve"> simply disregarded by the spreadsheet.  </t>
    </r>
    <r>
      <rPr>
        <i/>
        <sz val="10"/>
        <rFont val="Arial"/>
        <family val="2"/>
      </rPr>
      <t>See Flood Flow Frequency, Bulletin 17B</t>
    </r>
    <r>
      <rPr>
        <sz val="10"/>
        <rFont val="Arial"/>
        <family val="2"/>
      </rPr>
      <t xml:space="preserve"> for the proper way to deal with this situation.</t>
    </r>
  </si>
  <si>
    <t>Weighted</t>
  </si>
  <si>
    <t>Historic Comps…</t>
  </si>
  <si>
    <t>number of low outliers eliminated:</t>
  </si>
  <si>
    <t>systematic record weight:</t>
  </si>
  <si>
    <t>Peaks</t>
  </si>
  <si>
    <t>Systematic</t>
  </si>
  <si>
    <r>
      <t>Average</t>
    </r>
    <r>
      <rPr>
        <vertAlign val="superscript"/>
        <sz val="10"/>
        <rFont val="Arial"/>
        <family val="2"/>
      </rPr>
      <t>2</t>
    </r>
  </si>
  <si>
    <t>Outlier Testing</t>
  </si>
  <si>
    <t>If the station skew is greater than +0.4, test and possibly eliminate high outliers first. If the station skew is less than -0.4, test and possibly eliminate</t>
  </si>
  <si>
    <t>Outlier test valid for sample sizes of 10 through 149, for a logarithm average that excludes zero events (dry years), and previously detected outliers.</t>
  </si>
  <si>
    <t xml:space="preserve">  The decision to retain or eliminate an outlier needs to be carefully considered.  This test is only coded for up to 2 sequential outliers eliminated.</t>
  </si>
  <si>
    <r>
      <t>Average</t>
    </r>
    <r>
      <rPr>
        <vertAlign val="superscript"/>
        <sz val="10"/>
        <rFont val="Arial"/>
        <family val="2"/>
      </rPr>
      <t>3</t>
    </r>
  </si>
  <si>
    <t xml:space="preserve"> the private sector.  Most commonly, U.S. Geological Survey data are used in these analyses.  These data can be downloaded </t>
  </si>
  <si>
    <r>
      <t xml:space="preserve"> Historic peaks need to be noted and, once assured to be valid, marked in the </t>
    </r>
    <r>
      <rPr>
        <sz val="10"/>
        <color indexed="12"/>
        <rFont val="Arial"/>
        <family val="2"/>
      </rPr>
      <t>Input/Calculation Table</t>
    </r>
    <r>
      <rPr>
        <sz val="10"/>
        <rFont val="Arial"/>
        <family val="2"/>
      </rPr>
      <t xml:space="preserve">. It is up the user to assure the accuracy </t>
    </r>
  </si>
  <si>
    <t xml:space="preserve"> and appropriateness of the gage data used in this spreadsheet.</t>
  </si>
  <si>
    <t>Historically</t>
  </si>
  <si>
    <t xml:space="preserve"> to be removed if it is associated with an eliminated high outlier.)</t>
  </si>
  <si>
    <t>This spreadsheet has also not been designed to automatically deal with mixed population flooding.  Separate frequency analyses may be advisable if a</t>
  </si>
  <si>
    <t>Station and generalized skews must be between -2.00 and +3.00 in this spreadsheet.  If the skew is found to be beyond this range, an "out of bounds" error</t>
  </si>
  <si>
    <t xml:space="preserve"> will result.</t>
  </si>
  <si>
    <t>Station ID:</t>
  </si>
  <si>
    <t>Historic?</t>
  </si>
  <si>
    <t>Outlier?</t>
  </si>
  <si>
    <t>Month</t>
  </si>
  <si>
    <t>(The spreadsheet is configured so that only the area in these boxes will be printed.)</t>
  </si>
  <si>
    <t>Plotted</t>
  </si>
  <si>
    <t>Number of low outliers eliminated:</t>
  </si>
  <si>
    <t>If you unprotect this worksheet, YOU are responsible for any changes made.</t>
  </si>
  <si>
    <t>protection password: "yochum"</t>
  </si>
  <si>
    <t>Latitude:</t>
  </si>
  <si>
    <t>Longitude:</t>
  </si>
  <si>
    <r>
      <t xml:space="preserve"> </t>
    </r>
    <r>
      <rPr>
        <i/>
        <sz val="10"/>
        <rFont val="Arial"/>
        <family val="2"/>
      </rPr>
      <t>Design Handbook</t>
    </r>
    <r>
      <rPr>
        <sz val="10"/>
        <rFont val="Arial"/>
        <family val="2"/>
      </rPr>
      <t xml:space="preserve"> before solely relying on this spreadsheet, to reduce a "black box" mentality.</t>
    </r>
  </si>
  <si>
    <t>County:</t>
  </si>
  <si>
    <t>State:</t>
  </si>
  <si>
    <r>
      <t>Drainage Area (mi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):</t>
    </r>
  </si>
  <si>
    <t>Colorado</t>
  </si>
  <si>
    <r>
      <t xml:space="preserve">If you are new to Log Pearson Frequency Analyses, it may be wise to work through the computations in </t>
    </r>
    <r>
      <rPr>
        <i/>
        <sz val="10"/>
        <rFont val="Arial"/>
        <family val="2"/>
      </rPr>
      <t>Bulletin 17B</t>
    </r>
    <r>
      <rPr>
        <sz val="10"/>
        <rFont val="Arial"/>
        <family val="2"/>
      </rPr>
      <t xml:space="preserve"> or the </t>
    </r>
    <r>
      <rPr>
        <i/>
        <sz val="10"/>
        <rFont val="Arial"/>
        <family val="2"/>
      </rPr>
      <t>NRCS NEH Part 654 Stream</t>
    </r>
    <r>
      <rPr>
        <sz val="10"/>
        <rFont val="Arial"/>
        <family val="2"/>
      </rPr>
      <t xml:space="preserve"> </t>
    </r>
  </si>
  <si>
    <t>Recurrence</t>
  </si>
  <si>
    <t xml:space="preserve"> that the data is not contaminated with peaks significantly altered by dam failure, regulation, diversion, urbanization, etc…    </t>
  </si>
  <si>
    <t xml:space="preserve"> click "surface water: peak streamflow" under the "available data for this site" menu.  Download a tab-separated data file and save as a text file to be imported</t>
  </si>
  <si>
    <t>Comments:</t>
  </si>
  <si>
    <t>The presence of outliers in an analysis can significantly effect the outcome.  This effect may or may not be appropriate in a particular frequency analysis.</t>
  </si>
  <si>
    <t>Be sure to enter the number of low outliers eliminated, so that the historic data algorithm is properly run.</t>
  </si>
  <si>
    <r>
      <t>Weighted skew coefficient</t>
    </r>
    <r>
      <rPr>
        <b/>
        <vertAlign val="superscript"/>
        <sz val="10"/>
        <rFont val="Arial"/>
        <family val="2"/>
      </rPr>
      <t>(1)</t>
    </r>
    <r>
      <rPr>
        <b/>
        <sz val="10"/>
        <rFont val="Arial"/>
        <family val="2"/>
      </rPr>
      <t>:</t>
    </r>
  </si>
  <si>
    <t>Discharge-Frequency, with Gage Skew</t>
  </si>
  <si>
    <t>Latitude, Longitude:</t>
  </si>
  <si>
    <t xml:space="preserve">  low outliers first.  Where the station skew is between -0.4 and 0.4, test for all outliers before possibly eliminating any.</t>
  </si>
  <si>
    <t xml:space="preserve">    (1) Station and generalized skews must be between -2.00 and +3.00 in this spreadsheet.</t>
  </si>
  <si>
    <r>
      <t xml:space="preserve">    (3) Computed one of four ways (see "generalized skew coefficient" worksheet): Mean and variance (standard deviation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</si>
  <si>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 xml:space="preserve">    (5) Historic frequency analysis assumes that intervening years reflect systematic record.</t>
  </si>
  <si>
    <t xml:space="preserve">          of station skews coefficients in region; skew isolines drawn on a map or regions; skew prediction equations; read</t>
  </si>
  <si>
    <t xml:space="preserve">   Plot:</t>
  </si>
  <si>
    <t xml:space="preserve">  Peak</t>
  </si>
  <si>
    <t xml:space="preserve">  Timing:</t>
  </si>
  <si>
    <r>
      <t>Variance of Generalized Skew</t>
    </r>
    <r>
      <rPr>
        <b/>
        <vertAlign val="superscript"/>
        <sz val="10"/>
        <rFont val="Arial"/>
        <family val="2"/>
      </rPr>
      <t>(3)</t>
    </r>
    <r>
      <rPr>
        <b/>
        <sz val="10"/>
        <rFont val="Arial"/>
        <family val="2"/>
      </rPr>
      <t>:</t>
    </r>
  </si>
  <si>
    <t xml:space="preserve"> and "values" option to preserve formatting and (perhaps) mark with a "y" peaks that are historic estimates (outside of the systematic record). (This historic "y" needs</t>
  </si>
  <si>
    <t>Water</t>
  </si>
  <si>
    <t xml:space="preserve"> if the sheet is used for another analysis.</t>
  </si>
  <si>
    <r>
      <t xml:space="preserve"> water year values in the </t>
    </r>
    <r>
      <rPr>
        <sz val="10"/>
        <color indexed="12"/>
        <rFont val="Arial"/>
        <family val="2"/>
      </rPr>
      <t>Input/Calculation Table</t>
    </r>
    <r>
      <rPr>
        <sz val="10"/>
        <rFont val="Arial"/>
        <family val="2"/>
      </rPr>
      <t>.  Note that such corrections delete the equations currently occupying these cells, which would cause problems</t>
    </r>
  </si>
  <si>
    <t xml:space="preserve">          from Plate 1 of Bulletin 17B (reproduced in this spreadsheet), with Variance of Generalized Skew = 0.302.</t>
  </si>
  <si>
    <t>95% Confidence Limits</t>
  </si>
  <si>
    <t>With Weighted Generalized Skew</t>
  </si>
  <si>
    <t>Discharge-Frequency, with Weighted Generalized Skew</t>
  </si>
  <si>
    <t>This spreadsheet has been peer reviewed for accuracy.  However, the ultimate responsibility for the accuracy of a frequency analysis remains with the user.</t>
  </si>
  <si>
    <t xml:space="preserve">    (2) Considering the relatively short length of many gage records, less frequent peak estimates need to be used with caution.</t>
  </si>
  <si>
    <t>Larimer</t>
  </si>
  <si>
    <t># Retrieved: 2014-05-09 09:42:39 EDT</t>
  </si>
  <si>
    <t># More data may be available offline.</t>
  </si>
  <si>
    <t># For more information on these data,  contact  USGS Water Data Inquiries.</t>
  </si>
  <si>
    <t>#  peak_dt       Date of peak streamflow (format YYYY-MM-DD)</t>
  </si>
  <si>
    <t>#  peak_tm       Time of peak streamflow (24 hour format, 00:00 - 23:59)</t>
  </si>
  <si>
    <t>#  year_last_pk  Peak streamflow reported is the highest since this year</t>
  </si>
  <si>
    <t>#  USGS 06752000 CACHE LA POUDRE RIV AT MO OF CN, NR FT COLLINS, CO</t>
  </si>
  <si>
    <t>1882-06-28</t>
  </si>
  <si>
    <t>1883-06-22</t>
  </si>
  <si>
    <t>2,6</t>
  </si>
  <si>
    <t>1884-05-20</t>
  </si>
  <si>
    <t>1885-06-05</t>
  </si>
  <si>
    <t>6,B</t>
  </si>
  <si>
    <t>1886-08-18</t>
  </si>
  <si>
    <t>1887-06-02</t>
  </si>
  <si>
    <t>2,6,B</t>
  </si>
  <si>
    <t>1888-06-19</t>
  </si>
  <si>
    <t>1889-06-01</t>
  </si>
  <si>
    <t>1890-06-02</t>
  </si>
  <si>
    <t>1891-06-09</t>
  </si>
  <si>
    <t>2,3,6</t>
  </si>
  <si>
    <t>1892-06-21</t>
  </si>
  <si>
    <t>1893-06-11</t>
  </si>
  <si>
    <t>1894-06-06</t>
  </si>
  <si>
    <t>1895-06-03</t>
  </si>
  <si>
    <t>1896-05-30</t>
  </si>
  <si>
    <t>1897-05-24</t>
  </si>
  <si>
    <t>1898-06-03</t>
  </si>
  <si>
    <t>1899-06-21</t>
  </si>
  <si>
    <t>06752000</t>
  </si>
  <si>
    <t>CACHE LA POUDRE RIV AT MO OF CN, NR FT COLLINS, CO</t>
  </si>
  <si>
    <t>CLAFTCCO</t>
  </si>
  <si>
    <t xml:space="preserve">     the hydrologic regime of this watershed.</t>
  </si>
  <si>
    <t>N 40° 39' 52"</t>
  </si>
  <si>
    <t>W 105° 13' 26"</t>
  </si>
  <si>
    <t xml:space="preserve">    (4) Results are automatically rounded to three significant figures.</t>
  </si>
  <si>
    <t>(I) Generalized skew attained by computing mean and variance of skews for 11 simular Front Range streamgages.</t>
  </si>
  <si>
    <t>editable, to allow manual input of year for pre-1900 data</t>
  </si>
  <si>
    <t>#  USGS 09361500 ANIMAS RIVER AT DURANGO, CO.</t>
  </si>
  <si>
    <t>09361500</t>
  </si>
  <si>
    <t>La Plata</t>
  </si>
  <si>
    <t xml:space="preserve">(II) High outliers were not eliminated due to the uncertainty about whether or not these peaks appropriately represent the </t>
  </si>
  <si>
    <t xml:space="preserve">     the hydrologic regime of this mountain watershed.</t>
  </si>
  <si>
    <t># Retrieved: 2014-06-09 13:23:20 EDT</t>
  </si>
  <si>
    <t>#  USGS 09361500 ANIMAS RIVER AT DURANGO, CO</t>
  </si>
  <si>
    <t>1,2</t>
  </si>
  <si>
    <t>2,7</t>
  </si>
  <si>
    <t xml:space="preserve">This spreadsheet will only work properly for peaks from 1900 and later.  This can be worked around by manually inputting  </t>
  </si>
  <si>
    <t>y</t>
  </si>
  <si>
    <t>(I) Generalized skew attained by computing mean and variance of skews of 40 San Juan Mountain streamgages.</t>
  </si>
  <si>
    <t>(III) Low outlier (2002) eliminated from analysis.</t>
  </si>
  <si>
    <r>
      <t xml:space="preserve">Developed By: Steven E Yochum, PhD, PE, </t>
    </r>
    <r>
      <rPr>
        <i/>
        <sz val="10"/>
        <rFont val="Arial"/>
        <family val="2"/>
      </rPr>
      <t>Hydrologist</t>
    </r>
    <r>
      <rPr>
        <sz val="10"/>
        <rFont val="Arial"/>
        <family val="2"/>
      </rPr>
      <t>, USFS National Stream and Aquatic Ecology Center, Fort Collins, CO</t>
    </r>
  </si>
  <si>
    <t>Steven Yochum; Hydrologist, USFS NSAEC</t>
  </si>
  <si>
    <t xml:space="preserve">(II) High outlier was not eliminated due to the possibility that this peak is needed to appropriately represent the </t>
  </si>
  <si>
    <t>Peer Reviewed by: Mohammad Nash, William Wells, and James Snyder, of the U.S. Forest Service; Jon Fripp and Larry Goertz, of the NRCS National Design, Construction and Soil Mechanics Center</t>
  </si>
  <si>
    <t>log-Pearson Frequency Analysis Spreadsheet, Version 3.1, 2/2015</t>
  </si>
  <si>
    <r>
      <t xml:space="preserve"> </t>
    </r>
    <r>
      <rPr>
        <i/>
        <sz val="10"/>
        <rFont val="Arial"/>
        <family val="2"/>
      </rPr>
      <t>Bulletin 17B</t>
    </r>
    <r>
      <rPr>
        <sz val="10"/>
        <rFont val="Arial"/>
        <family val="2"/>
      </rPr>
      <t xml:space="preserve"> from the United States Water Resources Council.  For details of the computational techniques, please consult Bulletin 17B.  Created in 8/2002. Revised in 4/2004, 1/2005, 3/2013, 6/2014, and 2/2015.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</si>
</sst>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00"/>
    <numFmt numFmtId="165" formatCode="0.0"/>
    <numFmt numFmtId="166" formatCode="0.0000"/>
    <numFmt numFmtId="167" formatCode="0.00000"/>
    <numFmt numFmtId="168" formatCode="0.000000"/>
    <numFmt numFmtId="169" formatCode="#,##0.000"/>
    <numFmt numFmtId="170" formatCode="mm/dd/yyyy"/>
    <numFmt numFmtId="171" formatCode="##\-##\-##"/>
    <numFmt numFmtId="172" formatCode="###\-##\-##"/>
  </numFmts>
  <fonts count="25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vertAlign val="superscript"/>
      <sz val="10"/>
      <name val="Arial"/>
      <family val="2"/>
    </font>
    <font>
      <b/>
      <u/>
      <sz val="12"/>
      <color indexed="12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b/>
      <vertAlign val="subscript"/>
      <sz val="10"/>
      <name val="Arial"/>
      <family val="2"/>
    </font>
    <font>
      <i/>
      <sz val="10"/>
      <name val="Arial"/>
      <family val="2"/>
    </font>
    <font>
      <b/>
      <u/>
      <sz val="11"/>
      <color indexed="16"/>
      <name val="Arial"/>
      <family val="2"/>
    </font>
    <font>
      <b/>
      <sz val="10"/>
      <color indexed="16"/>
      <name val="Arial"/>
      <family val="2"/>
    </font>
    <font>
      <b/>
      <u/>
      <sz val="12"/>
      <name val="Arial"/>
      <family val="2"/>
    </font>
    <font>
      <sz val="10"/>
      <color indexed="43"/>
      <name val="Arial"/>
      <family val="2"/>
    </font>
    <font>
      <b/>
      <sz val="10"/>
      <color indexed="43"/>
      <name val="Arial"/>
      <family val="2"/>
    </font>
    <font>
      <b/>
      <sz val="18"/>
      <color indexed="1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</font>
    <font>
      <i/>
      <sz val="9"/>
      <name val="Arial"/>
      <family val="2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3" tint="0.79998168889431442"/>
        <bgColor indexed="9"/>
      </patternFill>
    </fill>
    <fill>
      <patternFill patternType="solid">
        <fgColor theme="3" tint="0.79998168889431442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1">
    <xf numFmtId="0" fontId="0" fillId="0" borderId="0"/>
  </cellStyleXfs>
  <cellXfs count="844">
    <xf numFmtId="0" fontId="0" fillId="0" borderId="0" xfId="0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0" fontId="1" fillId="0" borderId="0" xfId="0" applyFont="1"/>
    <xf numFmtId="0" fontId="0" fillId="0" borderId="0" xfId="0" applyFill="1"/>
    <xf numFmtId="0" fontId="4" fillId="0" borderId="0" xfId="0" applyFont="1"/>
    <xf numFmtId="166" fontId="0" fillId="0" borderId="0" xfId="0" applyNumberForma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6" fillId="0" borderId="0" xfId="0" applyFont="1"/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64" fontId="0" fillId="0" borderId="6" xfId="0" applyNumberFormat="1" applyFill="1" applyBorder="1"/>
    <xf numFmtId="164" fontId="0" fillId="0" borderId="7" xfId="0" applyNumberForma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 applyFill="1" applyAlignment="1">
      <alignment horizontal="right"/>
    </xf>
    <xf numFmtId="165" fontId="0" fillId="0" borderId="0" xfId="0" applyNumberFormat="1" applyFill="1"/>
    <xf numFmtId="1" fontId="0" fillId="0" borderId="0" xfId="0" applyNumberFormat="1" applyFill="1"/>
    <xf numFmtId="0" fontId="0" fillId="0" borderId="0" xfId="0" applyFill="1" applyBorder="1"/>
    <xf numFmtId="166" fontId="0" fillId="0" borderId="0" xfId="0" applyNumberFormat="1" applyFill="1" applyBorder="1" applyAlignment="1">
      <alignment horizontal="right"/>
    </xf>
    <xf numFmtId="0" fontId="3" fillId="0" borderId="0" xfId="0" applyFont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quotePrefix="1" applyFont="1"/>
    <xf numFmtId="0" fontId="0" fillId="0" borderId="0" xfId="0" applyFill="1" applyProtection="1"/>
    <xf numFmtId="3" fontId="0" fillId="0" borderId="0" xfId="0" applyNumberFormat="1" applyFill="1" applyProtection="1"/>
    <xf numFmtId="0" fontId="0" fillId="0" borderId="0" xfId="0" applyFill="1" applyAlignment="1" applyProtection="1">
      <alignment horizontal="right"/>
    </xf>
    <xf numFmtId="0" fontId="3" fillId="0" borderId="0" xfId="0" applyFont="1" applyFill="1"/>
    <xf numFmtId="165" fontId="3" fillId="0" borderId="0" xfId="0" applyNumberFormat="1" applyFont="1" applyFill="1"/>
    <xf numFmtId="1" fontId="0" fillId="2" borderId="0" xfId="0" applyNumberFormat="1" applyFill="1"/>
    <xf numFmtId="164" fontId="0" fillId="2" borderId="0" xfId="0" applyNumberFormat="1" applyFill="1"/>
    <xf numFmtId="0" fontId="0" fillId="2" borderId="0" xfId="0" applyFill="1"/>
    <xf numFmtId="0" fontId="0" fillId="3" borderId="0" xfId="0" applyFill="1"/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3" xfId="0" applyBorder="1" applyAlignment="1">
      <alignment horizontal="right"/>
    </xf>
    <xf numFmtId="0" fontId="0" fillId="0" borderId="11" xfId="0" applyBorder="1" applyAlignment="1">
      <alignment horizontal="right"/>
    </xf>
    <xf numFmtId="0" fontId="0" fillId="0" borderId="0" xfId="0" applyBorder="1"/>
    <xf numFmtId="0" fontId="1" fillId="0" borderId="0" xfId="0" applyFont="1" applyBorder="1"/>
    <xf numFmtId="0" fontId="8" fillId="0" borderId="0" xfId="0" applyFont="1" applyFill="1"/>
    <xf numFmtId="0" fontId="5" fillId="0" borderId="3" xfId="0" applyFont="1" applyFill="1" applyBorder="1" applyAlignment="1">
      <alignment horizontal="center"/>
    </xf>
    <xf numFmtId="0" fontId="0" fillId="0" borderId="3" xfId="0" applyBorder="1"/>
    <xf numFmtId="2" fontId="0" fillId="4" borderId="0" xfId="0" applyNumberFormat="1" applyFill="1"/>
    <xf numFmtId="167" fontId="0" fillId="0" borderId="0" xfId="0" applyNumberFormat="1" applyAlignment="1">
      <alignment horizontal="right"/>
    </xf>
    <xf numFmtId="0" fontId="3" fillId="0" borderId="12" xfId="0" applyFont="1" applyBorder="1" applyAlignment="1">
      <alignment horizontal="center"/>
    </xf>
    <xf numFmtId="0" fontId="0" fillId="0" borderId="13" xfId="0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64" fontId="0" fillId="0" borderId="17" xfId="0" applyNumberFormat="1" applyFill="1" applyBorder="1"/>
    <xf numFmtId="0" fontId="0" fillId="0" borderId="13" xfId="0" applyBorder="1" applyAlignment="1">
      <alignment horizontal="right"/>
    </xf>
    <xf numFmtId="167" fontId="0" fillId="0" borderId="13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3" fillId="0" borderId="0" xfId="0" applyFont="1" applyBorder="1"/>
    <xf numFmtId="0" fontId="4" fillId="0" borderId="20" xfId="0" applyFont="1" applyBorder="1"/>
    <xf numFmtId="0" fontId="9" fillId="0" borderId="0" xfId="0" applyFont="1" applyBorder="1"/>
    <xf numFmtId="0" fontId="0" fillId="0" borderId="21" xfId="0" applyBorder="1"/>
    <xf numFmtId="0" fontId="3" fillId="0" borderId="9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Border="1"/>
    <xf numFmtId="0" fontId="3" fillId="0" borderId="21" xfId="0" applyFont="1" applyBorder="1" applyAlignment="1">
      <alignment horizontal="center"/>
    </xf>
    <xf numFmtId="166" fontId="0" fillId="0" borderId="0" xfId="0" applyNumberFormat="1" applyFill="1" applyBorder="1"/>
    <xf numFmtId="166" fontId="0" fillId="0" borderId="9" xfId="0" applyNumberFormat="1" applyFill="1" applyBorder="1"/>
    <xf numFmtId="166" fontId="0" fillId="0" borderId="22" xfId="0" applyNumberFormat="1" applyBorder="1" applyAlignment="1">
      <alignment horizontal="right"/>
    </xf>
    <xf numFmtId="0" fontId="0" fillId="0" borderId="23" xfId="0" applyBorder="1"/>
    <xf numFmtId="0" fontId="0" fillId="0" borderId="22" xfId="0" applyBorder="1"/>
    <xf numFmtId="0" fontId="13" fillId="0" borderId="0" xfId="0" applyFont="1" applyBorder="1"/>
    <xf numFmtId="14" fontId="13" fillId="0" borderId="0" xfId="0" applyNumberFormat="1" applyFont="1" applyBorder="1"/>
    <xf numFmtId="166" fontId="15" fillId="0" borderId="9" xfId="0" applyNumberFormat="1" applyFont="1" applyBorder="1" applyAlignment="1">
      <alignment horizontal="right"/>
    </xf>
    <xf numFmtId="0" fontId="13" fillId="0" borderId="24" xfId="0" applyFont="1" applyBorder="1" applyAlignment="1">
      <alignment horizontal="right"/>
    </xf>
    <xf numFmtId="3" fontId="0" fillId="0" borderId="21" xfId="0" applyNumberFormat="1" applyFill="1" applyBorder="1"/>
    <xf numFmtId="0" fontId="3" fillId="0" borderId="25" xfId="0" applyFont="1" applyBorder="1" applyAlignment="1">
      <alignment horizontal="center"/>
    </xf>
    <xf numFmtId="0" fontId="8" fillId="0" borderId="8" xfId="0" applyFont="1" applyBorder="1"/>
    <xf numFmtId="0" fontId="8" fillId="0" borderId="0" xfId="0" applyFont="1" applyBorder="1"/>
    <xf numFmtId="0" fontId="3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166" fontId="0" fillId="0" borderId="0" xfId="0" applyNumberFormat="1" applyAlignment="1">
      <alignment horizontal="left"/>
    </xf>
    <xf numFmtId="0" fontId="1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3" fillId="0" borderId="2" xfId="0" applyFont="1" applyFill="1" applyBorder="1" applyAlignment="1">
      <alignment horizontal="center"/>
    </xf>
    <xf numFmtId="165" fontId="0" fillId="0" borderId="3" xfId="0" applyNumberFormat="1" applyBorder="1" applyAlignment="1">
      <alignment horizontal="right"/>
    </xf>
    <xf numFmtId="166" fontId="0" fillId="0" borderId="3" xfId="0" applyNumberForma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5" xfId="0" applyFont="1" applyBorder="1" applyAlignment="1">
      <alignment horizontal="right"/>
    </xf>
    <xf numFmtId="165" fontId="0" fillId="0" borderId="11" xfId="0" applyNumberFormat="1" applyBorder="1" applyAlignment="1">
      <alignment horizontal="right"/>
    </xf>
    <xf numFmtId="166" fontId="0" fillId="0" borderId="11" xfId="0" applyNumberFormat="1" applyBorder="1" applyAlignment="1">
      <alignment horizontal="right"/>
    </xf>
    <xf numFmtId="0" fontId="1" fillId="0" borderId="0" xfId="0" quotePrefix="1" applyFont="1" applyBorder="1"/>
    <xf numFmtId="0" fontId="16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168" fontId="1" fillId="0" borderId="0" xfId="0" applyNumberFormat="1" applyFont="1" applyBorder="1" applyAlignment="1">
      <alignment horizontal="right"/>
    </xf>
    <xf numFmtId="0" fontId="4" fillId="0" borderId="10" xfId="0" applyFont="1" applyBorder="1"/>
    <xf numFmtId="0" fontId="13" fillId="0" borderId="10" xfId="0" applyFont="1" applyBorder="1" applyAlignment="1">
      <alignment horizontal="right"/>
    </xf>
    <xf numFmtId="0" fontId="14" fillId="0" borderId="0" xfId="0" applyFont="1" applyBorder="1" applyAlignment="1">
      <alignment horizontal="left"/>
    </xf>
    <xf numFmtId="0" fontId="4" fillId="0" borderId="20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3" fontId="0" fillId="0" borderId="9" xfId="0" applyNumberFormat="1" applyFill="1" applyBorder="1"/>
    <xf numFmtId="0" fontId="0" fillId="0" borderId="0" xfId="0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5" xfId="0" applyBorder="1"/>
    <xf numFmtId="0" fontId="3" fillId="0" borderId="3" xfId="0" applyFont="1" applyBorder="1"/>
    <xf numFmtId="0" fontId="3" fillId="0" borderId="5" xfId="0" applyFont="1" applyBorder="1"/>
    <xf numFmtId="0" fontId="0" fillId="0" borderId="14" xfId="0" applyBorder="1"/>
    <xf numFmtId="0" fontId="0" fillId="0" borderId="12" xfId="0" applyBorder="1"/>
    <xf numFmtId="0" fontId="0" fillId="0" borderId="15" xfId="0" applyBorder="1"/>
    <xf numFmtId="0" fontId="0" fillId="0" borderId="37" xfId="0" applyBorder="1"/>
    <xf numFmtId="0" fontId="3" fillId="0" borderId="12" xfId="0" applyFont="1" applyBorder="1"/>
    <xf numFmtId="0" fontId="3" fillId="0" borderId="38" xfId="0" applyFont="1" applyBorder="1" applyAlignment="1">
      <alignment horizontal="center"/>
    </xf>
    <xf numFmtId="165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13" fillId="0" borderId="0" xfId="0" applyFont="1" applyBorder="1" applyAlignment="1">
      <alignment horizontal="left"/>
    </xf>
    <xf numFmtId="0" fontId="1" fillId="0" borderId="0" xfId="0" applyFont="1" applyFill="1" applyProtection="1"/>
    <xf numFmtId="0" fontId="13" fillId="0" borderId="0" xfId="0" applyFont="1" applyAlignment="1">
      <alignment horizontal="left"/>
    </xf>
    <xf numFmtId="172" fontId="13" fillId="0" borderId="0" xfId="0" applyNumberFormat="1" applyFont="1" applyBorder="1" applyAlignment="1">
      <alignment horizontal="left"/>
    </xf>
    <xf numFmtId="171" fontId="13" fillId="0" borderId="0" xfId="0" applyNumberFormat="1" applyFont="1" applyBorder="1" applyAlignment="1">
      <alignment horizontal="left"/>
    </xf>
    <xf numFmtId="171" fontId="13" fillId="0" borderId="0" xfId="0" applyNumberFormat="1" applyFont="1" applyBorder="1" applyAlignment="1">
      <alignment horizontal="center"/>
    </xf>
    <xf numFmtId="172" fontId="13" fillId="0" borderId="0" xfId="0" applyNumberFormat="1" applyFont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0" fontId="1" fillId="0" borderId="0" xfId="0" applyFont="1" applyFill="1" applyBorder="1"/>
    <xf numFmtId="0" fontId="3" fillId="0" borderId="0" xfId="0" applyFont="1" applyFill="1" applyBorder="1" applyAlignment="1">
      <alignment horizontal="right"/>
    </xf>
    <xf numFmtId="1" fontId="1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0" borderId="9" xfId="0" applyFont="1" applyBorder="1" applyAlignment="1">
      <alignment horizontal="right"/>
    </xf>
    <xf numFmtId="0" fontId="1" fillId="0" borderId="9" xfId="0" quotePrefix="1" applyFont="1" applyBorder="1"/>
    <xf numFmtId="0" fontId="1" fillId="0" borderId="9" xfId="0" applyFont="1" applyBorder="1"/>
    <xf numFmtId="166" fontId="15" fillId="0" borderId="9" xfId="0" quotePrefix="1" applyNumberFormat="1" applyFont="1" applyBorder="1" applyAlignment="1">
      <alignment horizontal="left"/>
    </xf>
    <xf numFmtId="0" fontId="15" fillId="0" borderId="9" xfId="0" quotePrefix="1" applyFont="1" applyBorder="1"/>
    <xf numFmtId="164" fontId="0" fillId="0" borderId="31" xfId="0" applyNumberFormat="1" applyFill="1" applyBorder="1"/>
    <xf numFmtId="0" fontId="1" fillId="0" borderId="5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11" xfId="0" applyFont="1" applyBorder="1" applyAlignment="1">
      <alignment horizontal="right"/>
    </xf>
    <xf numFmtId="164" fontId="0" fillId="0" borderId="57" xfId="0" applyNumberFormat="1" applyFill="1" applyBorder="1"/>
    <xf numFmtId="164" fontId="0" fillId="0" borderId="28" xfId="0" applyNumberFormat="1" applyFill="1" applyBorder="1"/>
    <xf numFmtId="164" fontId="0" fillId="0" borderId="31" xfId="0" applyNumberFormat="1" applyFill="1" applyBorder="1" applyAlignment="1">
      <alignment horizontal="right"/>
    </xf>
    <xf numFmtId="0" fontId="19" fillId="0" borderId="0" xfId="0" applyFont="1"/>
    <xf numFmtId="0" fontId="0" fillId="0" borderId="0" xfId="0" applyProtection="1"/>
    <xf numFmtId="0" fontId="3" fillId="0" borderId="0" xfId="0" applyFont="1" applyAlignment="1" applyProtection="1">
      <alignment horizontal="right"/>
    </xf>
    <xf numFmtId="0" fontId="3" fillId="0" borderId="0" xfId="0" applyFont="1" applyFill="1" applyAlignment="1" applyProtection="1">
      <alignment horizontal="right"/>
    </xf>
    <xf numFmtId="0" fontId="13" fillId="0" borderId="0" xfId="0" applyFont="1" applyBorder="1" applyProtection="1"/>
    <xf numFmtId="0" fontId="1" fillId="0" borderId="9" xfId="0" quotePrefix="1" applyFont="1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horizontal="right"/>
    </xf>
    <xf numFmtId="166" fontId="17" fillId="0" borderId="0" xfId="0" applyNumberFormat="1" applyFont="1" applyFill="1" applyBorder="1"/>
    <xf numFmtId="0" fontId="17" fillId="0" borderId="0" xfId="0" applyFont="1" applyFill="1"/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78" xfId="0" applyFont="1" applyBorder="1" applyAlignment="1">
      <alignment horizontal="center"/>
    </xf>
    <xf numFmtId="0" fontId="3" fillId="0" borderId="78" xfId="0" applyFont="1" applyBorder="1"/>
    <xf numFmtId="0" fontId="3" fillId="0" borderId="79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164" fontId="0" fillId="0" borderId="51" xfId="0" applyNumberFormat="1" applyFill="1" applyBorder="1"/>
    <xf numFmtId="0" fontId="13" fillId="0" borderId="0" xfId="0" quotePrefix="1" applyFont="1" applyBorder="1" applyProtection="1"/>
    <xf numFmtId="0" fontId="3" fillId="7" borderId="39" xfId="0" applyFont="1" applyFill="1" applyBorder="1"/>
    <xf numFmtId="170" fontId="13" fillId="7" borderId="40" xfId="0" applyNumberFormat="1" applyFont="1" applyFill="1" applyBorder="1" applyAlignment="1">
      <alignment horizontal="right"/>
    </xf>
    <xf numFmtId="3" fontId="13" fillId="7" borderId="40" xfId="0" applyNumberFormat="1" applyFont="1" applyFill="1" applyBorder="1" applyAlignment="1">
      <alignment horizontal="right"/>
    </xf>
    <xf numFmtId="0" fontId="0" fillId="7" borderId="40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3" fillId="7" borderId="18" xfId="0" applyFont="1" applyFill="1" applyBorder="1"/>
    <xf numFmtId="170" fontId="13" fillId="7" borderId="6" xfId="0" applyNumberFormat="1" applyFont="1" applyFill="1" applyBorder="1" applyAlignment="1">
      <alignment horizontal="right"/>
    </xf>
    <xf numFmtId="3" fontId="13" fillId="7" borderId="6" xfId="0" applyNumberFormat="1" applyFont="1" applyFill="1" applyBorder="1" applyAlignment="1">
      <alignment horizontal="right"/>
    </xf>
    <xf numFmtId="0" fontId="0" fillId="7" borderId="6" xfId="0" applyFill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3" fillId="7" borderId="43" xfId="0" applyFont="1" applyFill="1" applyBorder="1"/>
    <xf numFmtId="170" fontId="13" fillId="7" borderId="28" xfId="0" applyNumberFormat="1" applyFont="1" applyFill="1" applyBorder="1" applyAlignment="1">
      <alignment horizontal="right"/>
    </xf>
    <xf numFmtId="3" fontId="13" fillId="7" borderId="28" xfId="0" applyNumberFormat="1" applyFont="1" applyFill="1" applyBorder="1" applyAlignment="1">
      <alignment horizontal="right"/>
    </xf>
    <xf numFmtId="0" fontId="0" fillId="7" borderId="28" xfId="0" applyFill="1" applyBorder="1" applyAlignment="1">
      <alignment horizontal="center"/>
    </xf>
    <xf numFmtId="0" fontId="0" fillId="7" borderId="44" xfId="0" applyFill="1" applyBorder="1" applyAlignment="1">
      <alignment horizontal="center"/>
    </xf>
    <xf numFmtId="0" fontId="3" fillId="7" borderId="45" xfId="0" applyFont="1" applyFill="1" applyBorder="1"/>
    <xf numFmtId="170" fontId="13" fillId="7" borderId="31" xfId="0" applyNumberFormat="1" applyFont="1" applyFill="1" applyBorder="1" applyAlignment="1">
      <alignment horizontal="right"/>
    </xf>
    <xf numFmtId="3" fontId="13" fillId="7" borderId="31" xfId="0" applyNumberFormat="1" applyFont="1" applyFill="1" applyBorder="1" applyAlignment="1">
      <alignment horizontal="right"/>
    </xf>
    <xf numFmtId="0" fontId="0" fillId="7" borderId="31" xfId="0" applyFill="1" applyBorder="1" applyAlignment="1">
      <alignment horizontal="center"/>
    </xf>
    <xf numFmtId="0" fontId="0" fillId="7" borderId="46" xfId="0" applyFill="1" applyBorder="1" applyAlignment="1">
      <alignment horizontal="center"/>
    </xf>
    <xf numFmtId="0" fontId="3" fillId="7" borderId="16" xfId="0" applyFont="1" applyFill="1" applyBorder="1"/>
    <xf numFmtId="170" fontId="13" fillId="7" borderId="17" xfId="0" applyNumberFormat="1" applyFont="1" applyFill="1" applyBorder="1" applyAlignment="1">
      <alignment horizontal="right"/>
    </xf>
    <xf numFmtId="3" fontId="13" fillId="7" borderId="17" xfId="0" applyNumberFormat="1" applyFont="1" applyFill="1" applyBorder="1" applyAlignment="1">
      <alignment horizontal="right"/>
    </xf>
    <xf numFmtId="0" fontId="0" fillId="7" borderId="17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14" fontId="13" fillId="7" borderId="40" xfId="0" applyNumberFormat="1" applyFont="1" applyFill="1" applyBorder="1" applyAlignment="1">
      <alignment horizontal="right"/>
    </xf>
    <xf numFmtId="0" fontId="13" fillId="7" borderId="40" xfId="0" applyFont="1" applyFill="1" applyBorder="1" applyAlignment="1">
      <alignment horizontal="right"/>
    </xf>
    <xf numFmtId="0" fontId="0" fillId="7" borderId="48" xfId="0" applyFill="1" applyBorder="1" applyAlignment="1">
      <alignment horizontal="center"/>
    </xf>
    <xf numFmtId="14" fontId="13" fillId="7" borderId="6" xfId="0" applyNumberFormat="1" applyFont="1" applyFill="1" applyBorder="1" applyAlignment="1">
      <alignment horizontal="right"/>
    </xf>
    <xf numFmtId="0" fontId="13" fillId="7" borderId="6" xfId="0" applyFont="1" applyFill="1" applyBorder="1" applyAlignment="1">
      <alignment horizontal="right"/>
    </xf>
    <xf numFmtId="0" fontId="0" fillId="7" borderId="27" xfId="0" applyFill="1" applyBorder="1" applyAlignment="1">
      <alignment horizontal="center"/>
    </xf>
    <xf numFmtId="14" fontId="13" fillId="7" borderId="28" xfId="0" applyNumberFormat="1" applyFont="1" applyFill="1" applyBorder="1" applyAlignment="1">
      <alignment horizontal="right"/>
    </xf>
    <xf numFmtId="0" fontId="13" fillId="7" borderId="28" xfId="0" applyFont="1" applyFill="1" applyBorder="1" applyAlignment="1">
      <alignment horizontal="right"/>
    </xf>
    <xf numFmtId="0" fontId="0" fillId="7" borderId="30" xfId="0" applyFill="1" applyBorder="1" applyAlignment="1">
      <alignment horizontal="center"/>
    </xf>
    <xf numFmtId="14" fontId="13" fillId="7" borderId="31" xfId="0" applyNumberFormat="1" applyFont="1" applyFill="1" applyBorder="1" applyAlignment="1">
      <alignment horizontal="right"/>
    </xf>
    <xf numFmtId="0" fontId="13" fillId="7" borderId="31" xfId="0" applyFont="1" applyFill="1" applyBorder="1" applyAlignment="1">
      <alignment horizontal="right"/>
    </xf>
    <xf numFmtId="0" fontId="0" fillId="7" borderId="33" xfId="0" applyFill="1" applyBorder="1" applyAlignment="1">
      <alignment horizontal="center"/>
    </xf>
    <xf numFmtId="14" fontId="13" fillId="7" borderId="17" xfId="0" applyNumberFormat="1" applyFont="1" applyFill="1" applyBorder="1" applyAlignment="1">
      <alignment horizontal="right"/>
    </xf>
    <xf numFmtId="0" fontId="13" fillId="7" borderId="17" xfId="0" applyFont="1" applyFill="1" applyBorder="1" applyAlignment="1">
      <alignment horizontal="right"/>
    </xf>
    <xf numFmtId="0" fontId="0" fillId="7" borderId="49" xfId="0" applyFill="1" applyBorder="1" applyAlignment="1">
      <alignment horizontal="center"/>
    </xf>
    <xf numFmtId="0" fontId="0" fillId="8" borderId="45" xfId="0" applyFill="1" applyBorder="1" applyAlignment="1">
      <alignment horizontal="right"/>
    </xf>
    <xf numFmtId="0" fontId="0" fillId="8" borderId="31" xfId="0" applyFill="1" applyBorder="1" applyAlignment="1">
      <alignment horizontal="right"/>
    </xf>
    <xf numFmtId="164" fontId="0" fillId="8" borderId="31" xfId="0" applyNumberFormat="1" applyFill="1" applyBorder="1" applyAlignment="1">
      <alignment horizontal="right"/>
    </xf>
    <xf numFmtId="166" fontId="0" fillId="8" borderId="31" xfId="0" applyNumberFormat="1" applyFill="1" applyBorder="1" applyAlignment="1">
      <alignment horizontal="right"/>
    </xf>
    <xf numFmtId="3" fontId="0" fillId="8" borderId="31" xfId="0" applyNumberFormat="1" applyFill="1" applyBorder="1" applyAlignment="1">
      <alignment horizontal="right"/>
    </xf>
    <xf numFmtId="169" fontId="0" fillId="8" borderId="31" xfId="0" applyNumberFormat="1" applyFill="1" applyBorder="1" applyAlignment="1">
      <alignment horizontal="right"/>
    </xf>
    <xf numFmtId="167" fontId="0" fillId="8" borderId="31" xfId="0" applyNumberFormat="1" applyFill="1" applyBorder="1" applyAlignment="1">
      <alignment horizontal="right"/>
    </xf>
    <xf numFmtId="3" fontId="0" fillId="8" borderId="36" xfId="0" applyNumberFormat="1" applyFill="1" applyBorder="1" applyAlignment="1">
      <alignment horizontal="right"/>
    </xf>
    <xf numFmtId="3" fontId="0" fillId="8" borderId="33" xfId="0" applyNumberFormat="1" applyFill="1" applyBorder="1" applyAlignment="1">
      <alignment horizontal="right"/>
    </xf>
    <xf numFmtId="0" fontId="0" fillId="8" borderId="18" xfId="0" applyFill="1" applyBorder="1"/>
    <xf numFmtId="0" fontId="0" fillId="8" borderId="6" xfId="0" applyFill="1" applyBorder="1"/>
    <xf numFmtId="0" fontId="0" fillId="8" borderId="3" xfId="0" applyFill="1" applyBorder="1"/>
    <xf numFmtId="164" fontId="0" fillId="8" borderId="6" xfId="0" applyNumberFormat="1" applyFill="1" applyBorder="1"/>
    <xf numFmtId="166" fontId="0" fillId="8" borderId="6" xfId="0" applyNumberFormat="1" applyFill="1" applyBorder="1"/>
    <xf numFmtId="3" fontId="0" fillId="8" borderId="6" xfId="0" applyNumberFormat="1" applyFill="1" applyBorder="1" applyAlignment="1">
      <alignment horizontal="right"/>
    </xf>
    <xf numFmtId="169" fontId="0" fillId="8" borderId="6" xfId="0" applyNumberFormat="1" applyFill="1" applyBorder="1" applyAlignment="1">
      <alignment horizontal="right"/>
    </xf>
    <xf numFmtId="167" fontId="0" fillId="8" borderId="6" xfId="0" applyNumberFormat="1" applyFill="1" applyBorder="1" applyAlignment="1">
      <alignment horizontal="right"/>
    </xf>
    <xf numFmtId="164" fontId="0" fillId="8" borderId="6" xfId="0" applyNumberFormat="1" applyFill="1" applyBorder="1" applyAlignment="1">
      <alignment horizontal="right"/>
    </xf>
    <xf numFmtId="0" fontId="0" fillId="8" borderId="6" xfId="0" applyFill="1" applyBorder="1" applyAlignment="1">
      <alignment horizontal="right"/>
    </xf>
    <xf numFmtId="3" fontId="0" fillId="8" borderId="34" xfId="0" applyNumberFormat="1" applyFill="1" applyBorder="1" applyAlignment="1">
      <alignment horizontal="right"/>
    </xf>
    <xf numFmtId="3" fontId="0" fillId="8" borderId="27" xfId="0" applyNumberFormat="1" applyFill="1" applyBorder="1" applyAlignment="1">
      <alignment horizontal="right"/>
    </xf>
    <xf numFmtId="0" fontId="0" fillId="8" borderId="56" xfId="0" applyFill="1" applyBorder="1"/>
    <xf numFmtId="0" fontId="0" fillId="8" borderId="57" xfId="0" applyFill="1" applyBorder="1"/>
    <xf numFmtId="164" fontId="0" fillId="8" borderId="57" xfId="0" applyNumberFormat="1" applyFill="1" applyBorder="1"/>
    <xf numFmtId="166" fontId="0" fillId="8" borderId="57" xfId="0" applyNumberFormat="1" applyFill="1" applyBorder="1"/>
    <xf numFmtId="3" fontId="0" fillId="8" borderId="57" xfId="0" applyNumberFormat="1" applyFill="1" applyBorder="1" applyAlignment="1">
      <alignment horizontal="right"/>
    </xf>
    <xf numFmtId="169" fontId="0" fillId="8" borderId="57" xfId="0" applyNumberFormat="1" applyFill="1" applyBorder="1" applyAlignment="1">
      <alignment horizontal="right"/>
    </xf>
    <xf numFmtId="167" fontId="0" fillId="8" borderId="57" xfId="0" applyNumberFormat="1" applyFill="1" applyBorder="1" applyAlignment="1">
      <alignment horizontal="right"/>
    </xf>
    <xf numFmtId="164" fontId="0" fillId="8" borderId="57" xfId="0" applyNumberFormat="1" applyFill="1" applyBorder="1" applyAlignment="1">
      <alignment horizontal="right"/>
    </xf>
    <xf numFmtId="0" fontId="0" fillId="8" borderId="57" xfId="0" applyFill="1" applyBorder="1" applyAlignment="1">
      <alignment horizontal="right"/>
    </xf>
    <xf numFmtId="3" fontId="0" fillId="8" borderId="64" xfId="0" applyNumberFormat="1" applyFill="1" applyBorder="1" applyAlignment="1">
      <alignment horizontal="right"/>
    </xf>
    <xf numFmtId="3" fontId="0" fillId="8" borderId="60" xfId="0" applyNumberFormat="1" applyFill="1" applyBorder="1" applyAlignment="1">
      <alignment horizontal="right"/>
    </xf>
    <xf numFmtId="0" fontId="0" fillId="8" borderId="19" xfId="0" applyFill="1" applyBorder="1"/>
    <xf numFmtId="0" fontId="0" fillId="8" borderId="7" xfId="0" applyFill="1" applyBorder="1"/>
    <xf numFmtId="164" fontId="0" fillId="8" borderId="7" xfId="0" applyNumberFormat="1" applyFill="1" applyBorder="1"/>
    <xf numFmtId="166" fontId="0" fillId="8" borderId="7" xfId="0" applyNumberFormat="1" applyFill="1" applyBorder="1"/>
    <xf numFmtId="3" fontId="0" fillId="8" borderId="7" xfId="0" applyNumberFormat="1" applyFill="1" applyBorder="1" applyAlignment="1">
      <alignment horizontal="right"/>
    </xf>
    <xf numFmtId="169" fontId="0" fillId="8" borderId="7" xfId="0" applyNumberFormat="1" applyFill="1" applyBorder="1" applyAlignment="1">
      <alignment horizontal="right"/>
    </xf>
    <xf numFmtId="167" fontId="0" fillId="8" borderId="7" xfId="0" applyNumberFormat="1" applyFill="1" applyBorder="1" applyAlignment="1">
      <alignment horizontal="right"/>
    </xf>
    <xf numFmtId="164" fontId="0" fillId="8" borderId="7" xfId="0" applyNumberFormat="1" applyFill="1" applyBorder="1" applyAlignment="1">
      <alignment horizontal="right"/>
    </xf>
    <xf numFmtId="0" fontId="0" fillId="8" borderId="7" xfId="0" applyFill="1" applyBorder="1" applyAlignment="1">
      <alignment horizontal="right"/>
    </xf>
    <xf numFmtId="3" fontId="0" fillId="8" borderId="65" xfId="0" applyNumberFormat="1" applyFill="1" applyBorder="1" applyAlignment="1">
      <alignment horizontal="right"/>
    </xf>
    <xf numFmtId="3" fontId="0" fillId="8" borderId="63" xfId="0" applyNumberFormat="1" applyFill="1" applyBorder="1" applyAlignment="1">
      <alignment horizontal="right"/>
    </xf>
    <xf numFmtId="0" fontId="0" fillId="8" borderId="45" xfId="0" applyFill="1" applyBorder="1"/>
    <xf numFmtId="0" fontId="0" fillId="8" borderId="31" xfId="0" applyFill="1" applyBorder="1"/>
    <xf numFmtId="164" fontId="0" fillId="8" borderId="31" xfId="0" applyNumberFormat="1" applyFill="1" applyBorder="1"/>
    <xf numFmtId="166" fontId="0" fillId="8" borderId="31" xfId="0" applyNumberFormat="1" applyFill="1" applyBorder="1"/>
    <xf numFmtId="0" fontId="0" fillId="8" borderId="43" xfId="0" applyFill="1" applyBorder="1"/>
    <xf numFmtId="0" fontId="0" fillId="8" borderId="28" xfId="0" applyFill="1" applyBorder="1"/>
    <xf numFmtId="0" fontId="0" fillId="8" borderId="11" xfId="0" applyFill="1" applyBorder="1"/>
    <xf numFmtId="164" fontId="0" fillId="8" borderId="28" xfId="0" applyNumberFormat="1" applyFill="1" applyBorder="1"/>
    <xf numFmtId="166" fontId="0" fillId="8" borderId="28" xfId="0" applyNumberFormat="1" applyFill="1" applyBorder="1"/>
    <xf numFmtId="3" fontId="0" fillId="8" borderId="28" xfId="0" applyNumberFormat="1" applyFill="1" applyBorder="1" applyAlignment="1">
      <alignment horizontal="right"/>
    </xf>
    <xf numFmtId="169" fontId="0" fillId="8" borderId="28" xfId="0" applyNumberFormat="1" applyFill="1" applyBorder="1" applyAlignment="1">
      <alignment horizontal="right"/>
    </xf>
    <xf numFmtId="167" fontId="0" fillId="8" borderId="28" xfId="0" applyNumberFormat="1" applyFill="1" applyBorder="1" applyAlignment="1">
      <alignment horizontal="right"/>
    </xf>
    <xf numFmtId="164" fontId="0" fillId="8" borderId="28" xfId="0" applyNumberFormat="1" applyFill="1" applyBorder="1" applyAlignment="1">
      <alignment horizontal="right"/>
    </xf>
    <xf numFmtId="0" fontId="0" fillId="8" borderId="28" xfId="0" applyFill="1" applyBorder="1" applyAlignment="1">
      <alignment horizontal="right"/>
    </xf>
    <xf numFmtId="3" fontId="0" fillId="8" borderId="35" xfId="0" applyNumberFormat="1" applyFill="1" applyBorder="1" applyAlignment="1">
      <alignment horizontal="right"/>
    </xf>
    <xf numFmtId="3" fontId="0" fillId="8" borderId="30" xfId="0" applyNumberFormat="1" applyFill="1" applyBorder="1" applyAlignment="1">
      <alignment horizontal="right"/>
    </xf>
    <xf numFmtId="0" fontId="0" fillId="8" borderId="15" xfId="0" applyFill="1" applyBorder="1"/>
    <xf numFmtId="164" fontId="0" fillId="8" borderId="3" xfId="0" applyNumberFormat="1" applyFill="1" applyBorder="1"/>
    <xf numFmtId="169" fontId="0" fillId="8" borderId="3" xfId="0" applyNumberFormat="1" applyFill="1" applyBorder="1" applyAlignment="1">
      <alignment horizontal="right"/>
    </xf>
    <xf numFmtId="167" fontId="0" fillId="8" borderId="3" xfId="0" applyNumberFormat="1" applyFill="1" applyBorder="1" applyAlignment="1">
      <alignment horizontal="right"/>
    </xf>
    <xf numFmtId="164" fontId="0" fillId="8" borderId="3" xfId="0" applyNumberFormat="1" applyFill="1" applyBorder="1" applyAlignment="1">
      <alignment horizontal="right"/>
    </xf>
    <xf numFmtId="0" fontId="0" fillId="8" borderId="3" xfId="0" applyFill="1" applyBorder="1" applyAlignment="1">
      <alignment horizontal="right"/>
    </xf>
    <xf numFmtId="3" fontId="0" fillId="8" borderId="3" xfId="0" applyNumberFormat="1" applyFill="1" applyBorder="1" applyAlignment="1">
      <alignment horizontal="right"/>
    </xf>
    <xf numFmtId="3" fontId="0" fillId="8" borderId="38" xfId="0" applyNumberFormat="1" applyFill="1" applyBorder="1" applyAlignment="1">
      <alignment horizontal="right"/>
    </xf>
    <xf numFmtId="3" fontId="0" fillId="8" borderId="25" xfId="0" applyNumberFormat="1" applyFill="1" applyBorder="1" applyAlignment="1">
      <alignment horizontal="right"/>
    </xf>
    <xf numFmtId="0" fontId="0" fillId="8" borderId="50" xfId="0" applyFill="1" applyBorder="1"/>
    <xf numFmtId="0" fontId="0" fillId="8" borderId="51" xfId="0" applyFill="1" applyBorder="1"/>
    <xf numFmtId="0" fontId="0" fillId="8" borderId="17" xfId="0" applyFill="1" applyBorder="1"/>
    <xf numFmtId="164" fontId="0" fillId="8" borderId="17" xfId="0" applyNumberFormat="1" applyFill="1" applyBorder="1"/>
    <xf numFmtId="166" fontId="0" fillId="8" borderId="17" xfId="0" applyNumberFormat="1" applyFill="1" applyBorder="1"/>
    <xf numFmtId="3" fontId="0" fillId="8" borderId="17" xfId="0" applyNumberFormat="1" applyFill="1" applyBorder="1" applyAlignment="1">
      <alignment horizontal="right"/>
    </xf>
    <xf numFmtId="3" fontId="0" fillId="8" borderId="51" xfId="0" applyNumberFormat="1" applyFill="1" applyBorder="1" applyAlignment="1">
      <alignment horizontal="right"/>
    </xf>
    <xf numFmtId="0" fontId="0" fillId="8" borderId="51" xfId="0" applyFill="1" applyBorder="1" applyAlignment="1">
      <alignment horizontal="right"/>
    </xf>
    <xf numFmtId="3" fontId="0" fillId="8" borderId="72" xfId="0" applyNumberFormat="1" applyFill="1" applyBorder="1" applyAlignment="1">
      <alignment horizontal="right"/>
    </xf>
    <xf numFmtId="0" fontId="0" fillId="9" borderId="45" xfId="0" applyFill="1" applyBorder="1" applyAlignment="1">
      <alignment horizontal="right"/>
    </xf>
    <xf numFmtId="0" fontId="0" fillId="9" borderId="31" xfId="0" applyFill="1" applyBorder="1" applyAlignment="1">
      <alignment horizontal="right"/>
    </xf>
    <xf numFmtId="0" fontId="0" fillId="10" borderId="31" xfId="0" applyFill="1" applyBorder="1" applyAlignment="1">
      <alignment horizontal="right"/>
    </xf>
    <xf numFmtId="164" fontId="0" fillId="10" borderId="31" xfId="0" applyNumberFormat="1" applyFill="1" applyBorder="1" applyAlignment="1">
      <alignment horizontal="right"/>
    </xf>
    <xf numFmtId="166" fontId="0" fillId="10" borderId="31" xfId="0" applyNumberFormat="1" applyFill="1" applyBorder="1"/>
    <xf numFmtId="3" fontId="0" fillId="10" borderId="31" xfId="0" applyNumberFormat="1" applyFill="1" applyBorder="1"/>
    <xf numFmtId="3" fontId="0" fillId="10" borderId="31" xfId="0" applyNumberFormat="1" applyFill="1" applyBorder="1" applyAlignment="1">
      <alignment horizontal="right"/>
    </xf>
    <xf numFmtId="169" fontId="0" fillId="10" borderId="31" xfId="0" applyNumberFormat="1" applyFill="1" applyBorder="1" applyAlignment="1">
      <alignment horizontal="right"/>
    </xf>
    <xf numFmtId="167" fontId="0" fillId="10" borderId="31" xfId="0" applyNumberFormat="1" applyFill="1" applyBorder="1" applyAlignment="1">
      <alignment horizontal="right"/>
    </xf>
    <xf numFmtId="0" fontId="0" fillId="10" borderId="55" xfId="0" applyFill="1" applyBorder="1" applyAlignment="1">
      <alignment horizontal="right"/>
    </xf>
    <xf numFmtId="3" fontId="0" fillId="10" borderId="32" xfId="0" applyNumberFormat="1" applyFill="1" applyBorder="1" applyAlignment="1">
      <alignment horizontal="right"/>
    </xf>
    <xf numFmtId="3" fontId="0" fillId="10" borderId="33" xfId="0" applyNumberFormat="1" applyFill="1" applyBorder="1" applyAlignment="1">
      <alignment horizontal="right"/>
    </xf>
    <xf numFmtId="0" fontId="0" fillId="9" borderId="18" xfId="0" applyFill="1" applyBorder="1"/>
    <xf numFmtId="0" fontId="0" fillId="9" borderId="6" xfId="0" applyFill="1" applyBorder="1"/>
    <xf numFmtId="0" fontId="0" fillId="10" borderId="6" xfId="0" applyFill="1" applyBorder="1"/>
    <xf numFmtId="164" fontId="0" fillId="10" borderId="6" xfId="0" applyNumberFormat="1" applyFill="1" applyBorder="1"/>
    <xf numFmtId="166" fontId="0" fillId="10" borderId="6" xfId="0" applyNumberFormat="1" applyFill="1" applyBorder="1"/>
    <xf numFmtId="3" fontId="0" fillId="10" borderId="6" xfId="0" applyNumberFormat="1" applyFill="1" applyBorder="1"/>
    <xf numFmtId="3" fontId="0" fillId="10" borderId="6" xfId="0" applyNumberFormat="1" applyFill="1" applyBorder="1" applyAlignment="1">
      <alignment horizontal="right"/>
    </xf>
    <xf numFmtId="169" fontId="0" fillId="10" borderId="6" xfId="0" applyNumberFormat="1" applyFill="1" applyBorder="1" applyAlignment="1">
      <alignment horizontal="right"/>
    </xf>
    <xf numFmtId="167" fontId="0" fillId="10" borderId="6" xfId="0" applyNumberFormat="1" applyFill="1" applyBorder="1" applyAlignment="1">
      <alignment horizontal="right"/>
    </xf>
    <xf numFmtId="164" fontId="0" fillId="10" borderId="6" xfId="0" applyNumberFormat="1" applyFill="1" applyBorder="1" applyAlignment="1">
      <alignment horizontal="right"/>
    </xf>
    <xf numFmtId="0" fontId="0" fillId="10" borderId="6" xfId="0" applyFill="1" applyBorder="1" applyAlignment="1">
      <alignment horizontal="right"/>
    </xf>
    <xf numFmtId="0" fontId="0" fillId="10" borderId="53" xfId="0" applyFill="1" applyBorder="1" applyAlignment="1">
      <alignment horizontal="right"/>
    </xf>
    <xf numFmtId="3" fontId="0" fillId="10" borderId="26" xfId="0" applyNumberFormat="1" applyFill="1" applyBorder="1" applyAlignment="1">
      <alignment horizontal="right"/>
    </xf>
    <xf numFmtId="3" fontId="0" fillId="10" borderId="27" xfId="0" applyNumberFormat="1" applyFill="1" applyBorder="1" applyAlignment="1">
      <alignment horizontal="right"/>
    </xf>
    <xf numFmtId="0" fontId="0" fillId="9" borderId="56" xfId="0" applyFill="1" applyBorder="1"/>
    <xf numFmtId="0" fontId="0" fillId="9" borderId="57" xfId="0" applyFill="1" applyBorder="1"/>
    <xf numFmtId="0" fontId="0" fillId="10" borderId="57" xfId="0" applyFill="1" applyBorder="1"/>
    <xf numFmtId="164" fontId="0" fillId="10" borderId="57" xfId="0" applyNumberFormat="1" applyFill="1" applyBorder="1"/>
    <xf numFmtId="166" fontId="0" fillId="10" borderId="57" xfId="0" applyNumberFormat="1" applyFill="1" applyBorder="1"/>
    <xf numFmtId="3" fontId="0" fillId="10" borderId="57" xfId="0" applyNumberFormat="1" applyFill="1" applyBorder="1"/>
    <xf numFmtId="3" fontId="0" fillId="10" borderId="57" xfId="0" applyNumberFormat="1" applyFill="1" applyBorder="1" applyAlignment="1">
      <alignment horizontal="right"/>
    </xf>
    <xf numFmtId="169" fontId="0" fillId="10" borderId="57" xfId="0" applyNumberFormat="1" applyFill="1" applyBorder="1" applyAlignment="1">
      <alignment horizontal="right"/>
    </xf>
    <xf numFmtId="167" fontId="0" fillId="10" borderId="57" xfId="0" applyNumberFormat="1" applyFill="1" applyBorder="1" applyAlignment="1">
      <alignment horizontal="right"/>
    </xf>
    <xf numFmtId="164" fontId="0" fillId="10" borderId="57" xfId="0" applyNumberFormat="1" applyFill="1" applyBorder="1" applyAlignment="1">
      <alignment horizontal="right"/>
    </xf>
    <xf numFmtId="0" fontId="0" fillId="10" borderId="57" xfId="0" applyFill="1" applyBorder="1" applyAlignment="1">
      <alignment horizontal="right"/>
    </xf>
    <xf numFmtId="0" fontId="0" fillId="10" borderId="58" xfId="0" applyFill="1" applyBorder="1" applyAlignment="1">
      <alignment horizontal="right"/>
    </xf>
    <xf numFmtId="3" fontId="0" fillId="10" borderId="59" xfId="0" applyNumberFormat="1" applyFill="1" applyBorder="1" applyAlignment="1">
      <alignment horizontal="right"/>
    </xf>
    <xf numFmtId="3" fontId="0" fillId="10" borderId="60" xfId="0" applyNumberFormat="1" applyFill="1" applyBorder="1" applyAlignment="1">
      <alignment horizontal="right"/>
    </xf>
    <xf numFmtId="0" fontId="0" fillId="9" borderId="19" xfId="0" applyFill="1" applyBorder="1"/>
    <xf numFmtId="0" fontId="0" fillId="9" borderId="7" xfId="0" applyFill="1" applyBorder="1"/>
    <xf numFmtId="0" fontId="0" fillId="10" borderId="7" xfId="0" applyFill="1" applyBorder="1"/>
    <xf numFmtId="164" fontId="0" fillId="10" borderId="7" xfId="0" applyNumberFormat="1" applyFill="1" applyBorder="1"/>
    <xf numFmtId="166" fontId="0" fillId="10" borderId="7" xfId="0" applyNumberFormat="1" applyFill="1" applyBorder="1"/>
    <xf numFmtId="3" fontId="0" fillId="10" borderId="7" xfId="0" applyNumberFormat="1" applyFill="1" applyBorder="1"/>
    <xf numFmtId="3" fontId="0" fillId="10" borderId="7" xfId="0" applyNumberFormat="1" applyFill="1" applyBorder="1" applyAlignment="1">
      <alignment horizontal="right"/>
    </xf>
    <xf numFmtId="169" fontId="0" fillId="10" borderId="7" xfId="0" applyNumberFormat="1" applyFill="1" applyBorder="1" applyAlignment="1">
      <alignment horizontal="right"/>
    </xf>
    <xf numFmtId="167" fontId="0" fillId="10" borderId="7" xfId="0" applyNumberFormat="1" applyFill="1" applyBorder="1" applyAlignment="1">
      <alignment horizontal="right"/>
    </xf>
    <xf numFmtId="164" fontId="0" fillId="10" borderId="7" xfId="0" applyNumberFormat="1" applyFill="1" applyBorder="1" applyAlignment="1">
      <alignment horizontal="right"/>
    </xf>
    <xf numFmtId="0" fontId="0" fillId="10" borderId="7" xfId="0" applyFill="1" applyBorder="1" applyAlignment="1">
      <alignment horizontal="right"/>
    </xf>
    <xf numFmtId="0" fontId="0" fillId="10" borderId="61" xfId="0" applyFill="1" applyBorder="1" applyAlignment="1">
      <alignment horizontal="right"/>
    </xf>
    <xf numFmtId="3" fontId="0" fillId="10" borderId="62" xfId="0" applyNumberFormat="1" applyFill="1" applyBorder="1" applyAlignment="1">
      <alignment horizontal="right"/>
    </xf>
    <xf numFmtId="3" fontId="0" fillId="10" borderId="63" xfId="0" applyNumberFormat="1" applyFill="1" applyBorder="1" applyAlignment="1">
      <alignment horizontal="right"/>
    </xf>
    <xf numFmtId="0" fontId="0" fillId="9" borderId="45" xfId="0" applyFill="1" applyBorder="1"/>
    <xf numFmtId="0" fontId="0" fillId="9" borderId="31" xfId="0" applyFill="1" applyBorder="1"/>
    <xf numFmtId="0" fontId="0" fillId="10" borderId="31" xfId="0" applyFill="1" applyBorder="1"/>
    <xf numFmtId="164" fontId="0" fillId="10" borderId="31" xfId="0" applyNumberFormat="1" applyFill="1" applyBorder="1"/>
    <xf numFmtId="0" fontId="0" fillId="9" borderId="43" xfId="0" applyFill="1" applyBorder="1"/>
    <xf numFmtId="0" fontId="0" fillId="9" borderId="28" xfId="0" applyFill="1" applyBorder="1"/>
    <xf numFmtId="0" fontId="0" fillId="10" borderId="28" xfId="0" applyFill="1" applyBorder="1"/>
    <xf numFmtId="164" fontId="0" fillId="10" borderId="28" xfId="0" applyNumberFormat="1" applyFill="1" applyBorder="1"/>
    <xf numFmtId="166" fontId="0" fillId="10" borderId="28" xfId="0" applyNumberFormat="1" applyFill="1" applyBorder="1"/>
    <xf numFmtId="3" fontId="0" fillId="10" borderId="28" xfId="0" applyNumberFormat="1" applyFill="1" applyBorder="1"/>
    <xf numFmtId="3" fontId="0" fillId="10" borderId="28" xfId="0" applyNumberFormat="1" applyFill="1" applyBorder="1" applyAlignment="1">
      <alignment horizontal="right"/>
    </xf>
    <xf numFmtId="169" fontId="0" fillId="10" borderId="28" xfId="0" applyNumberFormat="1" applyFill="1" applyBorder="1" applyAlignment="1">
      <alignment horizontal="right"/>
    </xf>
    <xf numFmtId="167" fontId="0" fillId="10" borderId="28" xfId="0" applyNumberFormat="1" applyFill="1" applyBorder="1" applyAlignment="1">
      <alignment horizontal="right"/>
    </xf>
    <xf numFmtId="164" fontId="0" fillId="10" borderId="28" xfId="0" applyNumberFormat="1" applyFill="1" applyBorder="1" applyAlignment="1">
      <alignment horizontal="right"/>
    </xf>
    <xf numFmtId="0" fontId="0" fillId="10" borderId="28" xfId="0" applyFill="1" applyBorder="1" applyAlignment="1">
      <alignment horizontal="right"/>
    </xf>
    <xf numFmtId="0" fontId="0" fillId="10" borderId="54" xfId="0" applyFill="1" applyBorder="1" applyAlignment="1">
      <alignment horizontal="right"/>
    </xf>
    <xf numFmtId="3" fontId="0" fillId="10" borderId="29" xfId="0" applyNumberFormat="1" applyFill="1" applyBorder="1" applyAlignment="1">
      <alignment horizontal="right"/>
    </xf>
    <xf numFmtId="3" fontId="0" fillId="10" borderId="30" xfId="0" applyNumberFormat="1" applyFill="1" applyBorder="1" applyAlignment="1">
      <alignment horizontal="right"/>
    </xf>
    <xf numFmtId="0" fontId="0" fillId="10" borderId="50" xfId="0" applyFill="1" applyBorder="1"/>
    <xf numFmtId="0" fontId="0" fillId="10" borderId="51" xfId="0" applyFill="1" applyBorder="1"/>
    <xf numFmtId="164" fontId="0" fillId="10" borderId="51" xfId="0" applyNumberFormat="1" applyFill="1" applyBorder="1"/>
    <xf numFmtId="166" fontId="0" fillId="10" borderId="51" xfId="0" applyNumberFormat="1" applyFill="1" applyBorder="1"/>
    <xf numFmtId="3" fontId="0" fillId="10" borderId="51" xfId="0" applyNumberFormat="1" applyFill="1" applyBorder="1"/>
    <xf numFmtId="3" fontId="0" fillId="10" borderId="51" xfId="0" applyNumberFormat="1" applyFill="1" applyBorder="1" applyAlignment="1">
      <alignment horizontal="right"/>
    </xf>
    <xf numFmtId="0" fontId="0" fillId="10" borderId="51" xfId="0" applyFill="1" applyBorder="1" applyAlignment="1">
      <alignment horizontal="right"/>
    </xf>
    <xf numFmtId="3" fontId="0" fillId="10" borderId="72" xfId="0" applyNumberFormat="1" applyFill="1" applyBorder="1" applyAlignment="1">
      <alignment horizontal="right"/>
    </xf>
    <xf numFmtId="0" fontId="0" fillId="5" borderId="52" xfId="0" applyFill="1" applyBorder="1" applyAlignment="1" applyProtection="1">
      <alignment horizontal="right"/>
      <protection locked="0"/>
    </xf>
    <xf numFmtId="0" fontId="0" fillId="5" borderId="3" xfId="0" applyFill="1" applyBorder="1" applyAlignment="1" applyProtection="1">
      <alignment horizontal="right"/>
      <protection locked="0"/>
    </xf>
    <xf numFmtId="0" fontId="0" fillId="5" borderId="11" xfId="0" applyFill="1" applyBorder="1" applyAlignment="1" applyProtection="1">
      <alignment horizontal="right"/>
      <protection locked="0"/>
    </xf>
    <xf numFmtId="0" fontId="0" fillId="0" borderId="38" xfId="0" applyBorder="1" applyAlignment="1" applyProtection="1">
      <alignment horizontal="right"/>
      <protection locked="0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4" borderId="0" xfId="0" applyFill="1" applyProtection="1">
      <protection locked="0"/>
    </xf>
    <xf numFmtId="14" fontId="0" fillId="4" borderId="0" xfId="0" applyNumberFormat="1" applyFill="1" applyProtection="1">
      <protection locked="0"/>
    </xf>
    <xf numFmtId="0" fontId="0" fillId="4" borderId="21" xfId="0" applyFill="1" applyBorder="1" applyProtection="1">
      <protection locked="0"/>
    </xf>
    <xf numFmtId="0" fontId="1" fillId="4" borderId="0" xfId="0" applyFont="1" applyFill="1" applyProtection="1">
      <protection locked="0"/>
    </xf>
    <xf numFmtId="0" fontId="0" fillId="4" borderId="0" xfId="0" applyFill="1" applyBorder="1" applyProtection="1">
      <protection locked="0"/>
    </xf>
    <xf numFmtId="0" fontId="0" fillId="4" borderId="8" xfId="0" applyFill="1" applyBorder="1" applyProtection="1">
      <protection locked="0"/>
    </xf>
    <xf numFmtId="0" fontId="0" fillId="4" borderId="23" xfId="0" applyFill="1" applyBorder="1" applyProtection="1">
      <protection locked="0"/>
    </xf>
    <xf numFmtId="164" fontId="0" fillId="6" borderId="0" xfId="0" applyNumberFormat="1" applyFill="1" applyBorder="1" applyAlignment="1" applyProtection="1">
      <alignment horizontal="center"/>
      <protection locked="0"/>
    </xf>
    <xf numFmtId="0" fontId="0" fillId="0" borderId="3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3" fillId="0" borderId="1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 applyProtection="1">
      <alignment horizontal="right"/>
      <protection locked="0"/>
    </xf>
    <xf numFmtId="0" fontId="21" fillId="0" borderId="0" xfId="0" applyFont="1" applyFill="1"/>
    <xf numFmtId="0" fontId="22" fillId="0" borderId="0" xfId="0" applyFont="1" applyFill="1" applyProtection="1"/>
    <xf numFmtId="0" fontId="4" fillId="0" borderId="0" xfId="0" applyFont="1" applyProtection="1"/>
    <xf numFmtId="0" fontId="8" fillId="0" borderId="0" xfId="0" applyFont="1" applyAlignment="1" applyProtection="1">
      <alignment horizontal="left"/>
    </xf>
    <xf numFmtId="0" fontId="3" fillId="0" borderId="0" xfId="0" applyFont="1" applyFill="1" applyProtection="1"/>
    <xf numFmtId="0" fontId="19" fillId="0" borderId="0" xfId="0" applyFont="1" applyProtection="1"/>
    <xf numFmtId="0" fontId="21" fillId="0" borderId="0" xfId="0" applyFont="1" applyFill="1" applyProtection="1"/>
    <xf numFmtId="0" fontId="0" fillId="5" borderId="3" xfId="0" applyFill="1" applyBorder="1" applyAlignment="1" applyProtection="1">
      <alignment horizontal="right"/>
    </xf>
    <xf numFmtId="0" fontId="1" fillId="0" borderId="0" xfId="0" applyFont="1" applyProtection="1"/>
    <xf numFmtId="0" fontId="0" fillId="3" borderId="0" xfId="0" applyFill="1" applyProtection="1"/>
    <xf numFmtId="0" fontId="0" fillId="0" borderId="0" xfId="0" applyAlignment="1" applyProtection="1">
      <alignment horizontal="right"/>
    </xf>
    <xf numFmtId="166" fontId="0" fillId="0" borderId="0" xfId="0" applyNumberFormat="1" applyAlignment="1" applyProtection="1">
      <alignment horizontal="left"/>
    </xf>
    <xf numFmtId="0" fontId="8" fillId="0" borderId="0" xfId="0" applyFont="1" applyFill="1" applyProtection="1"/>
    <xf numFmtId="0" fontId="5" fillId="0" borderId="0" xfId="0" applyFont="1" applyAlignment="1" applyProtection="1">
      <alignment horizontal="right"/>
    </xf>
    <xf numFmtId="0" fontId="0" fillId="0" borderId="3" xfId="0" applyBorder="1" applyProtection="1"/>
    <xf numFmtId="0" fontId="0" fillId="0" borderId="0" xfId="0" applyBorder="1" applyProtection="1"/>
    <xf numFmtId="0" fontId="3" fillId="0" borderId="2" xfId="0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4" fillId="0" borderId="20" xfId="0" applyFont="1" applyBorder="1" applyProtection="1"/>
    <xf numFmtId="0" fontId="0" fillId="0" borderId="10" xfId="0" applyBorder="1" applyProtection="1"/>
    <xf numFmtId="0" fontId="13" fillId="0" borderId="24" xfId="0" applyFont="1" applyBorder="1" applyAlignment="1" applyProtection="1">
      <alignment horizontal="right"/>
    </xf>
    <xf numFmtId="0" fontId="4" fillId="0" borderId="20" xfId="0" applyFont="1" applyBorder="1" applyAlignment="1" applyProtection="1">
      <alignment horizontal="left"/>
    </xf>
    <xf numFmtId="0" fontId="13" fillId="0" borderId="10" xfId="0" applyFont="1" applyBorder="1" applyAlignment="1" applyProtection="1">
      <alignment horizontal="right"/>
    </xf>
    <xf numFmtId="0" fontId="4" fillId="0" borderId="10" xfId="0" applyFont="1" applyBorder="1" applyProtection="1"/>
    <xf numFmtId="0" fontId="5" fillId="0" borderId="3" xfId="0" applyFont="1" applyFill="1" applyBorder="1" applyAlignment="1" applyProtection="1">
      <alignment horizontal="center"/>
    </xf>
    <xf numFmtId="0" fontId="1" fillId="0" borderId="0" xfId="0" applyFont="1" applyBorder="1" applyProtection="1"/>
    <xf numFmtId="0" fontId="3" fillId="0" borderId="2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9" xfId="0" applyBorder="1" applyProtection="1"/>
    <xf numFmtId="0" fontId="9" fillId="0" borderId="0" xfId="0" applyFont="1" applyBorder="1" applyProtection="1"/>
    <xf numFmtId="0" fontId="0" fillId="0" borderId="21" xfId="0" applyBorder="1" applyProtection="1"/>
    <xf numFmtId="0" fontId="3" fillId="0" borderId="3" xfId="0" applyFont="1" applyBorder="1" applyAlignment="1" applyProtection="1">
      <alignment horizontal="right"/>
    </xf>
    <xf numFmtId="0" fontId="3" fillId="0" borderId="3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3" fillId="0" borderId="9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right"/>
    </xf>
    <xf numFmtId="0" fontId="1" fillId="0" borderId="0" xfId="0" applyFont="1" applyFill="1" applyAlignment="1" applyProtection="1">
      <alignment horizontal="center"/>
    </xf>
    <xf numFmtId="0" fontId="8" fillId="0" borderId="0" xfId="0" applyFont="1" applyProtection="1"/>
    <xf numFmtId="0" fontId="6" fillId="0" borderId="0" xfId="0" applyFont="1" applyProtection="1"/>
    <xf numFmtId="0" fontId="3" fillId="0" borderId="5" xfId="0" applyFont="1" applyBorder="1" applyAlignment="1" applyProtection="1">
      <alignment horizontal="right"/>
    </xf>
    <xf numFmtId="0" fontId="3" fillId="0" borderId="5" xfId="0" applyFont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14" fontId="13" fillId="0" borderId="0" xfId="0" applyNumberFormat="1" applyFont="1" applyBorder="1" applyProtection="1"/>
    <xf numFmtId="0" fontId="0" fillId="0" borderId="0" xfId="0" applyBorder="1" applyAlignment="1" applyProtection="1">
      <alignment horizontal="right"/>
    </xf>
    <xf numFmtId="0" fontId="1" fillId="0" borderId="52" xfId="0" applyFont="1" applyBorder="1" applyAlignment="1" applyProtection="1">
      <alignment horizontal="right"/>
    </xf>
    <xf numFmtId="0" fontId="0" fillId="5" borderId="52" xfId="0" applyFill="1" applyBorder="1" applyAlignment="1" applyProtection="1">
      <alignment horizontal="right"/>
    </xf>
    <xf numFmtId="0" fontId="0" fillId="0" borderId="38" xfId="0" applyBorder="1" applyAlignment="1" applyProtection="1">
      <alignment horizontal="right"/>
    </xf>
    <xf numFmtId="1" fontId="0" fillId="0" borderId="0" xfId="0" applyNumberFormat="1" applyProtection="1"/>
    <xf numFmtId="0" fontId="0" fillId="0" borderId="2" xfId="0" applyBorder="1" applyAlignment="1" applyProtection="1">
      <alignment horizontal="right"/>
    </xf>
    <xf numFmtId="0" fontId="0" fillId="0" borderId="3" xfId="0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6" fontId="0" fillId="0" borderId="3" xfId="0" applyNumberFormat="1" applyBorder="1" applyAlignment="1" applyProtection="1">
      <alignment horizontal="right"/>
    </xf>
    <xf numFmtId="166" fontId="0" fillId="0" borderId="0" xfId="0" applyNumberFormat="1" applyAlignment="1" applyProtection="1">
      <alignment horizontal="right"/>
    </xf>
    <xf numFmtId="167" fontId="0" fillId="0" borderId="0" xfId="0" applyNumberFormat="1" applyAlignment="1" applyProtection="1">
      <alignment horizontal="right"/>
    </xf>
    <xf numFmtId="165" fontId="0" fillId="0" borderId="0" xfId="0" applyNumberFormat="1" applyAlignment="1" applyProtection="1">
      <alignment horizontal="right"/>
    </xf>
    <xf numFmtId="1" fontId="0" fillId="0" borderId="0" xfId="0" applyNumberFormat="1" applyAlignment="1" applyProtection="1">
      <alignment horizontal="right"/>
    </xf>
    <xf numFmtId="0" fontId="1" fillId="0" borderId="3" xfId="0" applyFont="1" applyBorder="1" applyAlignment="1" applyProtection="1">
      <alignment horizontal="right"/>
    </xf>
    <xf numFmtId="0" fontId="14" fillId="0" borderId="9" xfId="0" applyFont="1" applyFill="1" applyBorder="1" applyAlignment="1" applyProtection="1">
      <alignment horizontal="right"/>
    </xf>
    <xf numFmtId="0" fontId="3" fillId="0" borderId="14" xfId="0" applyFont="1" applyBorder="1" applyAlignment="1" applyProtection="1">
      <alignment horizontal="center"/>
    </xf>
    <xf numFmtId="0" fontId="3" fillId="0" borderId="12" xfId="0" applyFont="1" applyBorder="1" applyAlignment="1" applyProtection="1">
      <alignment horizontal="center"/>
    </xf>
    <xf numFmtId="0" fontId="0" fillId="0" borderId="13" xfId="0" applyBorder="1" applyAlignment="1" applyProtection="1">
      <alignment horizontal="right"/>
    </xf>
    <xf numFmtId="167" fontId="0" fillId="0" borderId="13" xfId="0" applyNumberFormat="1" applyBorder="1" applyAlignment="1" applyProtection="1">
      <alignment horizontal="right"/>
    </xf>
    <xf numFmtId="0" fontId="0" fillId="0" borderId="13" xfId="0" applyBorder="1" applyProtection="1"/>
    <xf numFmtId="0" fontId="3" fillId="0" borderId="13" xfId="0" applyFont="1" applyBorder="1" applyAlignment="1" applyProtection="1">
      <alignment horizontal="center"/>
    </xf>
    <xf numFmtId="0" fontId="14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left"/>
    </xf>
    <xf numFmtId="171" fontId="13" fillId="0" borderId="0" xfId="0" applyNumberFormat="1" applyFont="1" applyBorder="1" applyAlignment="1" applyProtection="1">
      <alignment horizontal="center"/>
    </xf>
    <xf numFmtId="172" fontId="13" fillId="0" borderId="0" xfId="0" applyNumberFormat="1" applyFont="1" applyBorder="1" applyAlignment="1" applyProtection="1">
      <alignment horizontal="center"/>
    </xf>
    <xf numFmtId="0" fontId="16" fillId="0" borderId="0" xfId="0" applyFont="1" applyBorder="1" applyAlignment="1" applyProtection="1">
      <alignment horizontal="center"/>
    </xf>
    <xf numFmtId="0" fontId="3" fillId="0" borderId="15" xfId="0" applyFont="1" applyBorder="1" applyAlignment="1" applyProtection="1">
      <alignment horizontal="center"/>
    </xf>
    <xf numFmtId="0" fontId="3" fillId="0" borderId="25" xfId="0" applyFont="1" applyBorder="1" applyAlignment="1" applyProtection="1">
      <alignment horizontal="center"/>
    </xf>
    <xf numFmtId="0" fontId="13" fillId="0" borderId="0" xfId="0" applyFont="1" applyAlignment="1" applyProtection="1">
      <alignment horizontal="left"/>
    </xf>
    <xf numFmtId="171" fontId="13" fillId="0" borderId="0" xfId="0" applyNumberFormat="1" applyFont="1" applyBorder="1" applyAlignment="1" applyProtection="1">
      <alignment horizontal="left"/>
    </xf>
    <xf numFmtId="166" fontId="0" fillId="0" borderId="9" xfId="0" applyNumberFormat="1" applyBorder="1" applyAlignment="1" applyProtection="1">
      <alignment horizontal="right"/>
    </xf>
    <xf numFmtId="166" fontId="0" fillId="0" borderId="0" xfId="0" applyNumberFormat="1" applyBorder="1" applyAlignment="1" applyProtection="1">
      <alignment horizontal="center"/>
    </xf>
    <xf numFmtId="166" fontId="0" fillId="0" borderId="0" xfId="0" applyNumberFormat="1" applyBorder="1" applyProtection="1"/>
    <xf numFmtId="0" fontId="3" fillId="0" borderId="16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center"/>
    </xf>
    <xf numFmtId="0" fontId="3" fillId="0" borderId="78" xfId="0" applyFont="1" applyBorder="1" applyAlignment="1" applyProtection="1">
      <alignment horizontal="center"/>
    </xf>
    <xf numFmtId="0" fontId="3" fillId="0" borderId="78" xfId="0" applyFont="1" applyBorder="1" applyProtection="1"/>
    <xf numFmtId="0" fontId="3" fillId="0" borderId="79" xfId="0" applyFont="1" applyBorder="1" applyAlignment="1" applyProtection="1">
      <alignment horizontal="center"/>
    </xf>
    <xf numFmtId="0" fontId="3" fillId="0" borderId="49" xfId="0" applyFont="1" applyBorder="1" applyAlignment="1" applyProtection="1">
      <alignment horizontal="center"/>
    </xf>
    <xf numFmtId="0" fontId="3" fillId="0" borderId="21" xfId="0" applyFont="1" applyBorder="1" applyAlignment="1" applyProtection="1">
      <alignment horizontal="center"/>
    </xf>
    <xf numFmtId="0" fontId="3" fillId="0" borderId="9" xfId="0" applyFont="1" applyBorder="1" applyAlignment="1" applyProtection="1">
      <alignment horizontal="center"/>
    </xf>
    <xf numFmtId="172" fontId="13" fillId="0" borderId="0" xfId="0" applyNumberFormat="1" applyFont="1" applyBorder="1" applyAlignment="1" applyProtection="1">
      <alignment horizontal="left"/>
    </xf>
    <xf numFmtId="0" fontId="0" fillId="9" borderId="45" xfId="0" applyFill="1" applyBorder="1" applyAlignment="1" applyProtection="1">
      <alignment horizontal="right"/>
    </xf>
    <xf numFmtId="0" fontId="0" fillId="9" borderId="31" xfId="0" applyFill="1" applyBorder="1" applyAlignment="1" applyProtection="1">
      <alignment horizontal="right"/>
    </xf>
    <xf numFmtId="0" fontId="0" fillId="10" borderId="31" xfId="0" applyFill="1" applyBorder="1" applyAlignment="1" applyProtection="1">
      <alignment horizontal="right"/>
    </xf>
    <xf numFmtId="164" fontId="0" fillId="10" borderId="31" xfId="0" applyNumberFormat="1" applyFill="1" applyBorder="1" applyAlignment="1" applyProtection="1">
      <alignment horizontal="right"/>
    </xf>
    <xf numFmtId="164" fontId="0" fillId="0" borderId="31" xfId="0" applyNumberFormat="1" applyFill="1" applyBorder="1" applyAlignment="1" applyProtection="1">
      <alignment horizontal="right"/>
    </xf>
    <xf numFmtId="166" fontId="0" fillId="10" borderId="31" xfId="0" applyNumberFormat="1" applyFill="1" applyBorder="1" applyProtection="1"/>
    <xf numFmtId="3" fontId="0" fillId="10" borderId="31" xfId="0" applyNumberFormat="1" applyFill="1" applyBorder="1" applyProtection="1"/>
    <xf numFmtId="3" fontId="0" fillId="10" borderId="31" xfId="0" applyNumberFormat="1" applyFill="1" applyBorder="1" applyAlignment="1" applyProtection="1">
      <alignment horizontal="right"/>
    </xf>
    <xf numFmtId="169" fontId="0" fillId="10" borderId="31" xfId="0" applyNumberFormat="1" applyFill="1" applyBorder="1" applyAlignment="1" applyProtection="1">
      <alignment horizontal="right"/>
    </xf>
    <xf numFmtId="167" fontId="0" fillId="10" borderId="31" xfId="0" applyNumberFormat="1" applyFill="1" applyBorder="1" applyAlignment="1" applyProtection="1">
      <alignment horizontal="right"/>
    </xf>
    <xf numFmtId="0" fontId="0" fillId="10" borderId="55" xfId="0" applyFill="1" applyBorder="1" applyAlignment="1" applyProtection="1">
      <alignment horizontal="right"/>
    </xf>
    <xf numFmtId="3" fontId="0" fillId="10" borderId="32" xfId="0" applyNumberFormat="1" applyFill="1" applyBorder="1" applyAlignment="1" applyProtection="1">
      <alignment horizontal="right"/>
    </xf>
    <xf numFmtId="3" fontId="0" fillId="10" borderId="33" xfId="0" applyNumberFormat="1" applyFill="1" applyBorder="1" applyAlignment="1" applyProtection="1">
      <alignment horizontal="right"/>
    </xf>
    <xf numFmtId="168" fontId="1" fillId="0" borderId="0" xfId="0" applyNumberFormat="1" applyFont="1" applyBorder="1" applyAlignment="1" applyProtection="1">
      <alignment horizontal="right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14" xfId="0" applyBorder="1" applyProtection="1"/>
    <xf numFmtId="0" fontId="0" fillId="0" borderId="12" xfId="0" applyBorder="1" applyProtection="1"/>
    <xf numFmtId="0" fontId="3" fillId="0" borderId="12" xfId="0" applyFont="1" applyBorder="1" applyProtection="1"/>
    <xf numFmtId="0" fontId="0" fillId="9" borderId="18" xfId="0" applyFill="1" applyBorder="1" applyProtection="1"/>
    <xf numFmtId="0" fontId="0" fillId="9" borderId="6" xfId="0" applyFill="1" applyBorder="1" applyProtection="1"/>
    <xf numFmtId="0" fontId="0" fillId="10" borderId="6" xfId="0" applyFill="1" applyBorder="1" applyProtection="1"/>
    <xf numFmtId="164" fontId="0" fillId="10" borderId="6" xfId="0" applyNumberFormat="1" applyFill="1" applyBorder="1" applyProtection="1"/>
    <xf numFmtId="164" fontId="0" fillId="0" borderId="6" xfId="0" applyNumberFormat="1" applyFill="1" applyBorder="1" applyProtection="1"/>
    <xf numFmtId="166" fontId="0" fillId="10" borderId="6" xfId="0" applyNumberFormat="1" applyFill="1" applyBorder="1" applyProtection="1"/>
    <xf numFmtId="3" fontId="0" fillId="10" borderId="6" xfId="0" applyNumberFormat="1" applyFill="1" applyBorder="1" applyProtection="1"/>
    <xf numFmtId="3" fontId="0" fillId="10" borderId="6" xfId="0" applyNumberFormat="1" applyFill="1" applyBorder="1" applyAlignment="1" applyProtection="1">
      <alignment horizontal="right"/>
    </xf>
    <xf numFmtId="169" fontId="0" fillId="10" borderId="6" xfId="0" applyNumberFormat="1" applyFill="1" applyBorder="1" applyAlignment="1" applyProtection="1">
      <alignment horizontal="right"/>
    </xf>
    <xf numFmtId="167" fontId="0" fillId="10" borderId="6" xfId="0" applyNumberFormat="1" applyFill="1" applyBorder="1" applyAlignment="1" applyProtection="1">
      <alignment horizontal="right"/>
    </xf>
    <xf numFmtId="164" fontId="0" fillId="10" borderId="6" xfId="0" applyNumberFormat="1" applyFill="1" applyBorder="1" applyAlignment="1" applyProtection="1">
      <alignment horizontal="right"/>
    </xf>
    <xf numFmtId="0" fontId="0" fillId="10" borderId="6" xfId="0" applyFill="1" applyBorder="1" applyAlignment="1" applyProtection="1">
      <alignment horizontal="right"/>
    </xf>
    <xf numFmtId="0" fontId="0" fillId="10" borderId="53" xfId="0" applyFill="1" applyBorder="1" applyAlignment="1" applyProtection="1">
      <alignment horizontal="right"/>
    </xf>
    <xf numFmtId="3" fontId="0" fillId="10" borderId="26" xfId="0" applyNumberFormat="1" applyFill="1" applyBorder="1" applyAlignment="1" applyProtection="1">
      <alignment horizontal="right"/>
    </xf>
    <xf numFmtId="3" fontId="0" fillId="10" borderId="27" xfId="0" applyNumberFormat="1" applyFill="1" applyBorder="1" applyAlignment="1" applyProtection="1">
      <alignment horizontal="right"/>
    </xf>
    <xf numFmtId="3" fontId="0" fillId="0" borderId="21" xfId="0" applyNumberFormat="1" applyFill="1" applyBorder="1" applyProtection="1"/>
    <xf numFmtId="3" fontId="0" fillId="0" borderId="9" xfId="0" applyNumberFormat="1" applyFill="1" applyBorder="1" applyProtection="1"/>
    <xf numFmtId="0" fontId="0" fillId="0" borderId="15" xfId="0" applyBorder="1" applyProtection="1"/>
    <xf numFmtId="0" fontId="3" fillId="0" borderId="3" xfId="0" applyFont="1" applyBorder="1" applyProtection="1"/>
    <xf numFmtId="0" fontId="0" fillId="9" borderId="56" xfId="0" applyFill="1" applyBorder="1" applyProtection="1"/>
    <xf numFmtId="0" fontId="0" fillId="9" borderId="57" xfId="0" applyFill="1" applyBorder="1" applyProtection="1"/>
    <xf numFmtId="0" fontId="0" fillId="10" borderId="57" xfId="0" applyFill="1" applyBorder="1" applyProtection="1"/>
    <xf numFmtId="164" fontId="0" fillId="10" borderId="57" xfId="0" applyNumberFormat="1" applyFill="1" applyBorder="1" applyProtection="1"/>
    <xf numFmtId="164" fontId="0" fillId="0" borderId="57" xfId="0" applyNumberFormat="1" applyFill="1" applyBorder="1" applyProtection="1"/>
    <xf numFmtId="166" fontId="0" fillId="10" borderId="57" xfId="0" applyNumberFormat="1" applyFill="1" applyBorder="1" applyProtection="1"/>
    <xf numFmtId="3" fontId="0" fillId="10" borderId="57" xfId="0" applyNumberFormat="1" applyFill="1" applyBorder="1" applyProtection="1"/>
    <xf numFmtId="3" fontId="0" fillId="10" borderId="57" xfId="0" applyNumberFormat="1" applyFill="1" applyBorder="1" applyAlignment="1" applyProtection="1">
      <alignment horizontal="right"/>
    </xf>
    <xf numFmtId="169" fontId="0" fillId="10" borderId="57" xfId="0" applyNumberFormat="1" applyFill="1" applyBorder="1" applyAlignment="1" applyProtection="1">
      <alignment horizontal="right"/>
    </xf>
    <xf numFmtId="167" fontId="0" fillId="10" borderId="57" xfId="0" applyNumberFormat="1" applyFill="1" applyBorder="1" applyAlignment="1" applyProtection="1">
      <alignment horizontal="right"/>
    </xf>
    <xf numFmtId="164" fontId="0" fillId="10" borderId="57" xfId="0" applyNumberFormat="1" applyFill="1" applyBorder="1" applyAlignment="1" applyProtection="1">
      <alignment horizontal="right"/>
    </xf>
    <xf numFmtId="0" fontId="0" fillId="10" borderId="57" xfId="0" applyFill="1" applyBorder="1" applyAlignment="1" applyProtection="1">
      <alignment horizontal="right"/>
    </xf>
    <xf numFmtId="0" fontId="0" fillId="10" borderId="58" xfId="0" applyFill="1" applyBorder="1" applyAlignment="1" applyProtection="1">
      <alignment horizontal="right"/>
    </xf>
    <xf numFmtId="3" fontId="0" fillId="10" borderId="59" xfId="0" applyNumberFormat="1" applyFill="1" applyBorder="1" applyAlignment="1" applyProtection="1">
      <alignment horizontal="right"/>
    </xf>
    <xf numFmtId="3" fontId="0" fillId="10" borderId="60" xfId="0" applyNumberFormat="1" applyFill="1" applyBorder="1" applyAlignment="1" applyProtection="1">
      <alignment horizontal="right"/>
    </xf>
    <xf numFmtId="0" fontId="0" fillId="9" borderId="19" xfId="0" applyFill="1" applyBorder="1" applyProtection="1"/>
    <xf numFmtId="0" fontId="0" fillId="9" borderId="7" xfId="0" applyFill="1" applyBorder="1" applyProtection="1"/>
    <xf numFmtId="0" fontId="0" fillId="10" borderId="7" xfId="0" applyFill="1" applyBorder="1" applyProtection="1"/>
    <xf numFmtId="164" fontId="0" fillId="10" borderId="7" xfId="0" applyNumberFormat="1" applyFill="1" applyBorder="1" applyProtection="1"/>
    <xf numFmtId="164" fontId="0" fillId="0" borderId="7" xfId="0" applyNumberFormat="1" applyFill="1" applyBorder="1" applyProtection="1"/>
    <xf numFmtId="166" fontId="0" fillId="10" borderId="7" xfId="0" applyNumberFormat="1" applyFill="1" applyBorder="1" applyProtection="1"/>
    <xf numFmtId="3" fontId="0" fillId="10" borderId="7" xfId="0" applyNumberFormat="1" applyFill="1" applyBorder="1" applyProtection="1"/>
    <xf numFmtId="3" fontId="0" fillId="10" borderId="7" xfId="0" applyNumberFormat="1" applyFill="1" applyBorder="1" applyAlignment="1" applyProtection="1">
      <alignment horizontal="right"/>
    </xf>
    <xf numFmtId="169" fontId="0" fillId="10" borderId="7" xfId="0" applyNumberFormat="1" applyFill="1" applyBorder="1" applyAlignment="1" applyProtection="1">
      <alignment horizontal="right"/>
    </xf>
    <xf numFmtId="167" fontId="0" fillId="10" borderId="7" xfId="0" applyNumberFormat="1" applyFill="1" applyBorder="1" applyAlignment="1" applyProtection="1">
      <alignment horizontal="right"/>
    </xf>
    <xf numFmtId="164" fontId="0" fillId="10" borderId="7" xfId="0" applyNumberFormat="1" applyFill="1" applyBorder="1" applyAlignment="1" applyProtection="1">
      <alignment horizontal="right"/>
    </xf>
    <xf numFmtId="0" fontId="0" fillId="10" borderId="7" xfId="0" applyFill="1" applyBorder="1" applyAlignment="1" applyProtection="1">
      <alignment horizontal="right"/>
    </xf>
    <xf numFmtId="0" fontId="0" fillId="10" borderId="61" xfId="0" applyFill="1" applyBorder="1" applyAlignment="1" applyProtection="1">
      <alignment horizontal="right"/>
    </xf>
    <xf numFmtId="3" fontId="0" fillId="10" borderId="62" xfId="0" applyNumberFormat="1" applyFill="1" applyBorder="1" applyAlignment="1" applyProtection="1">
      <alignment horizontal="right"/>
    </xf>
    <xf numFmtId="3" fontId="0" fillId="10" borderId="63" xfId="0" applyNumberFormat="1" applyFill="1" applyBorder="1" applyAlignment="1" applyProtection="1">
      <alignment horizontal="right"/>
    </xf>
    <xf numFmtId="0" fontId="0" fillId="0" borderId="37" xfId="0" applyBorder="1" applyProtection="1"/>
    <xf numFmtId="0" fontId="0" fillId="0" borderId="5" xfId="0" applyBorder="1" applyProtection="1"/>
    <xf numFmtId="0" fontId="3" fillId="0" borderId="5" xfId="0" applyFont="1" applyBorder="1" applyProtection="1"/>
    <xf numFmtId="0" fontId="1" fillId="0" borderId="11" xfId="0" applyFont="1" applyBorder="1" applyAlignment="1" applyProtection="1">
      <alignment horizontal="right"/>
    </xf>
    <xf numFmtId="0" fontId="0" fillId="5" borderId="11" xfId="0" applyFill="1" applyBorder="1" applyAlignment="1" applyProtection="1">
      <alignment horizontal="right"/>
    </xf>
    <xf numFmtId="0" fontId="0" fillId="0" borderId="11" xfId="0" applyBorder="1" applyAlignment="1" applyProtection="1">
      <alignment horizontal="right"/>
    </xf>
    <xf numFmtId="165" fontId="0" fillId="0" borderId="11" xfId="0" applyNumberFormat="1" applyBorder="1" applyAlignment="1" applyProtection="1">
      <alignment horizontal="right"/>
    </xf>
    <xf numFmtId="166" fontId="0" fillId="0" borderId="11" xfId="0" applyNumberFormat="1" applyBorder="1" applyAlignment="1" applyProtection="1">
      <alignment horizontal="right"/>
    </xf>
    <xf numFmtId="166" fontId="0" fillId="0" borderId="0" xfId="0" applyNumberFormat="1" applyFill="1" applyBorder="1" applyProtection="1"/>
    <xf numFmtId="0" fontId="0" fillId="9" borderId="45" xfId="0" applyFill="1" applyBorder="1" applyProtection="1"/>
    <xf numFmtId="0" fontId="0" fillId="9" borderId="31" xfId="0" applyFill="1" applyBorder="1" applyProtection="1"/>
    <xf numFmtId="0" fontId="0" fillId="10" borderId="31" xfId="0" applyFill="1" applyBorder="1" applyProtection="1"/>
    <xf numFmtId="164" fontId="0" fillId="10" borderId="31" xfId="0" applyNumberFormat="1" applyFill="1" applyBorder="1" applyProtection="1"/>
    <xf numFmtId="164" fontId="0" fillId="0" borderId="31" xfId="0" applyNumberFormat="1" applyFill="1" applyBorder="1" applyProtection="1"/>
    <xf numFmtId="0" fontId="3" fillId="7" borderId="39" xfId="0" applyFont="1" applyFill="1" applyBorder="1" applyProtection="1"/>
    <xf numFmtId="170" fontId="13" fillId="7" borderId="40" xfId="0" applyNumberFormat="1" applyFont="1" applyFill="1" applyBorder="1" applyAlignment="1" applyProtection="1">
      <alignment horizontal="right"/>
    </xf>
    <xf numFmtId="3" fontId="13" fillId="7" borderId="40" xfId="0" applyNumberFormat="1" applyFont="1" applyFill="1" applyBorder="1" applyAlignment="1" applyProtection="1">
      <alignment horizontal="right"/>
    </xf>
    <xf numFmtId="0" fontId="0" fillId="7" borderId="40" xfId="0" applyFill="1" applyBorder="1" applyAlignment="1" applyProtection="1">
      <alignment horizontal="center"/>
    </xf>
    <xf numFmtId="0" fontId="0" fillId="7" borderId="41" xfId="0" applyFill="1" applyBorder="1" applyAlignment="1" applyProtection="1">
      <alignment horizontal="center"/>
    </xf>
    <xf numFmtId="14" fontId="13" fillId="7" borderId="40" xfId="0" applyNumberFormat="1" applyFont="1" applyFill="1" applyBorder="1" applyAlignment="1" applyProtection="1">
      <alignment horizontal="right"/>
    </xf>
    <xf numFmtId="0" fontId="13" fillId="7" borderId="40" xfId="0" applyFont="1" applyFill="1" applyBorder="1" applyAlignment="1" applyProtection="1">
      <alignment horizontal="right"/>
    </xf>
    <xf numFmtId="0" fontId="0" fillId="7" borderId="48" xfId="0" applyFill="1" applyBorder="1" applyAlignment="1" applyProtection="1">
      <alignment horizontal="center"/>
    </xf>
    <xf numFmtId="0" fontId="0" fillId="9" borderId="43" xfId="0" applyFill="1" applyBorder="1" applyProtection="1"/>
    <xf numFmtId="0" fontId="0" fillId="9" borderId="28" xfId="0" applyFill="1" applyBorder="1" applyProtection="1"/>
    <xf numFmtId="0" fontId="0" fillId="10" borderId="28" xfId="0" applyFill="1" applyBorder="1" applyProtection="1"/>
    <xf numFmtId="164" fontId="0" fillId="10" borderId="28" xfId="0" applyNumberFormat="1" applyFill="1" applyBorder="1" applyProtection="1"/>
    <xf numFmtId="164" fontId="0" fillId="0" borderId="28" xfId="0" applyNumberFormat="1" applyFill="1" applyBorder="1" applyProtection="1"/>
    <xf numFmtId="166" fontId="0" fillId="10" borderId="28" xfId="0" applyNumberFormat="1" applyFill="1" applyBorder="1" applyProtection="1"/>
    <xf numFmtId="3" fontId="0" fillId="10" borderId="28" xfId="0" applyNumberFormat="1" applyFill="1" applyBorder="1" applyProtection="1"/>
    <xf numFmtId="3" fontId="0" fillId="10" borderId="28" xfId="0" applyNumberFormat="1" applyFill="1" applyBorder="1" applyAlignment="1" applyProtection="1">
      <alignment horizontal="right"/>
    </xf>
    <xf numFmtId="169" fontId="0" fillId="10" borderId="28" xfId="0" applyNumberFormat="1" applyFill="1" applyBorder="1" applyAlignment="1" applyProtection="1">
      <alignment horizontal="right"/>
    </xf>
    <xf numFmtId="167" fontId="0" fillId="10" borderId="28" xfId="0" applyNumberFormat="1" applyFill="1" applyBorder="1" applyAlignment="1" applyProtection="1">
      <alignment horizontal="right"/>
    </xf>
    <xf numFmtId="164" fontId="0" fillId="10" borderId="28" xfId="0" applyNumberFormat="1" applyFill="1" applyBorder="1" applyAlignment="1" applyProtection="1">
      <alignment horizontal="right"/>
    </xf>
    <xf numFmtId="0" fontId="0" fillId="10" borderId="28" xfId="0" applyFill="1" applyBorder="1" applyAlignment="1" applyProtection="1">
      <alignment horizontal="right"/>
    </xf>
    <xf numFmtId="0" fontId="0" fillId="10" borderId="54" xfId="0" applyFill="1" applyBorder="1" applyAlignment="1" applyProtection="1">
      <alignment horizontal="right"/>
    </xf>
    <xf numFmtId="3" fontId="0" fillId="10" borderId="29" xfId="0" applyNumberFormat="1" applyFill="1" applyBorder="1" applyAlignment="1" applyProtection="1">
      <alignment horizontal="right"/>
    </xf>
    <xf numFmtId="3" fontId="0" fillId="10" borderId="30" xfId="0" applyNumberFormat="1" applyFill="1" applyBorder="1" applyAlignment="1" applyProtection="1">
      <alignment horizontal="right"/>
    </xf>
    <xf numFmtId="0" fontId="3" fillId="7" borderId="18" xfId="0" applyFont="1" applyFill="1" applyBorder="1" applyProtection="1"/>
    <xf numFmtId="170" fontId="13" fillId="7" borderId="6" xfId="0" applyNumberFormat="1" applyFont="1" applyFill="1" applyBorder="1" applyAlignment="1" applyProtection="1">
      <alignment horizontal="right"/>
    </xf>
    <xf numFmtId="3" fontId="13" fillId="7" borderId="6" xfId="0" applyNumberFormat="1" applyFont="1" applyFill="1" applyBorder="1" applyAlignment="1" applyProtection="1">
      <alignment horizontal="right"/>
    </xf>
    <xf numFmtId="0" fontId="0" fillId="7" borderId="6" xfId="0" applyFill="1" applyBorder="1" applyAlignment="1" applyProtection="1">
      <alignment horizontal="center"/>
    </xf>
    <xf numFmtId="0" fontId="0" fillId="7" borderId="42" xfId="0" applyFill="1" applyBorder="1" applyAlignment="1" applyProtection="1">
      <alignment horizontal="center"/>
    </xf>
    <xf numFmtId="14" fontId="13" fillId="7" borderId="6" xfId="0" applyNumberFormat="1" applyFont="1" applyFill="1" applyBorder="1" applyAlignment="1" applyProtection="1">
      <alignment horizontal="right"/>
    </xf>
    <xf numFmtId="0" fontId="13" fillId="7" borderId="6" xfId="0" applyFont="1" applyFill="1" applyBorder="1" applyAlignment="1" applyProtection="1">
      <alignment horizontal="right"/>
    </xf>
    <xf numFmtId="0" fontId="0" fillId="7" borderId="27" xfId="0" applyFill="1" applyBorder="1" applyAlignment="1" applyProtection="1">
      <alignment horizontal="center"/>
    </xf>
    <xf numFmtId="166" fontId="0" fillId="0" borderId="9" xfId="0" applyNumberFormat="1" applyFill="1" applyBorder="1" applyProtection="1"/>
    <xf numFmtId="0" fontId="1" fillId="0" borderId="0" xfId="0" quotePrefix="1" applyFont="1" applyBorder="1" applyProtection="1"/>
    <xf numFmtId="0" fontId="14" fillId="0" borderId="9" xfId="0" applyFont="1" applyBorder="1" applyAlignment="1" applyProtection="1">
      <alignment horizontal="right"/>
    </xf>
    <xf numFmtId="0" fontId="0" fillId="10" borderId="50" xfId="0" applyFill="1" applyBorder="1" applyProtection="1"/>
    <xf numFmtId="0" fontId="0" fillId="10" borderId="51" xfId="0" applyFill="1" applyBorder="1" applyProtection="1"/>
    <xf numFmtId="164" fontId="0" fillId="10" borderId="51" xfId="0" applyNumberFormat="1" applyFill="1" applyBorder="1" applyProtection="1"/>
    <xf numFmtId="164" fontId="0" fillId="0" borderId="51" xfId="0" applyNumberFormat="1" applyFill="1" applyBorder="1" applyProtection="1"/>
    <xf numFmtId="166" fontId="0" fillId="10" borderId="51" xfId="0" applyNumberFormat="1" applyFill="1" applyBorder="1" applyProtection="1"/>
    <xf numFmtId="3" fontId="0" fillId="10" borderId="51" xfId="0" applyNumberFormat="1" applyFill="1" applyBorder="1" applyProtection="1"/>
    <xf numFmtId="3" fontId="0" fillId="10" borderId="51" xfId="0" applyNumberFormat="1" applyFill="1" applyBorder="1" applyAlignment="1" applyProtection="1">
      <alignment horizontal="right"/>
    </xf>
    <xf numFmtId="0" fontId="0" fillId="10" borderId="51" xfId="0" applyFill="1" applyBorder="1" applyAlignment="1" applyProtection="1">
      <alignment horizontal="right"/>
    </xf>
    <xf numFmtId="3" fontId="0" fillId="10" borderId="72" xfId="0" applyNumberFormat="1" applyFill="1" applyBorder="1" applyAlignment="1" applyProtection="1">
      <alignment horizontal="right"/>
    </xf>
    <xf numFmtId="0" fontId="0" fillId="8" borderId="45" xfId="0" applyFill="1" applyBorder="1" applyAlignment="1" applyProtection="1">
      <alignment horizontal="right"/>
    </xf>
    <xf numFmtId="0" fontId="0" fillId="8" borderId="31" xfId="0" applyFill="1" applyBorder="1" applyAlignment="1" applyProtection="1">
      <alignment horizontal="right"/>
    </xf>
    <xf numFmtId="164" fontId="0" fillId="8" borderId="31" xfId="0" applyNumberFormat="1" applyFill="1" applyBorder="1" applyAlignment="1" applyProtection="1">
      <alignment horizontal="right"/>
    </xf>
    <xf numFmtId="166" fontId="0" fillId="8" borderId="31" xfId="0" applyNumberFormat="1" applyFill="1" applyBorder="1" applyAlignment="1" applyProtection="1">
      <alignment horizontal="right"/>
    </xf>
    <xf numFmtId="3" fontId="0" fillId="8" borderId="31" xfId="0" applyNumberFormat="1" applyFill="1" applyBorder="1" applyAlignment="1" applyProtection="1">
      <alignment horizontal="right"/>
    </xf>
    <xf numFmtId="169" fontId="0" fillId="8" borderId="31" xfId="0" applyNumberFormat="1" applyFill="1" applyBorder="1" applyAlignment="1" applyProtection="1">
      <alignment horizontal="right"/>
    </xf>
    <xf numFmtId="167" fontId="0" fillId="8" borderId="31" xfId="0" applyNumberFormat="1" applyFill="1" applyBorder="1" applyAlignment="1" applyProtection="1">
      <alignment horizontal="right"/>
    </xf>
    <xf numFmtId="3" fontId="0" fillId="8" borderId="36" xfId="0" applyNumberFormat="1" applyFill="1" applyBorder="1" applyAlignment="1" applyProtection="1">
      <alignment horizontal="right"/>
    </xf>
    <xf numFmtId="3" fontId="0" fillId="8" borderId="33" xfId="0" applyNumberFormat="1" applyFill="1" applyBorder="1" applyAlignment="1" applyProtection="1">
      <alignment horizontal="right"/>
    </xf>
    <xf numFmtId="164" fontId="0" fillId="6" borderId="0" xfId="0" applyNumberFormat="1" applyFill="1" applyBorder="1" applyAlignment="1" applyProtection="1">
      <alignment horizontal="center"/>
    </xf>
    <xf numFmtId="0" fontId="0" fillId="8" borderId="18" xfId="0" applyFill="1" applyBorder="1" applyProtection="1"/>
    <xf numFmtId="0" fontId="0" fillId="8" borderId="6" xfId="0" applyFill="1" applyBorder="1" applyProtection="1"/>
    <xf numFmtId="0" fontId="0" fillId="8" borderId="3" xfId="0" applyFill="1" applyBorder="1" applyProtection="1"/>
    <xf numFmtId="164" fontId="0" fillId="8" borderId="6" xfId="0" applyNumberFormat="1" applyFill="1" applyBorder="1" applyProtection="1"/>
    <xf numFmtId="166" fontId="0" fillId="8" borderId="6" xfId="0" applyNumberFormat="1" applyFill="1" applyBorder="1" applyProtection="1"/>
    <xf numFmtId="3" fontId="0" fillId="8" borderId="6" xfId="0" applyNumberFormat="1" applyFill="1" applyBorder="1" applyAlignment="1" applyProtection="1">
      <alignment horizontal="right"/>
    </xf>
    <xf numFmtId="169" fontId="0" fillId="8" borderId="6" xfId="0" applyNumberFormat="1" applyFill="1" applyBorder="1" applyAlignment="1" applyProtection="1">
      <alignment horizontal="right"/>
    </xf>
    <xf numFmtId="167" fontId="0" fillId="8" borderId="6" xfId="0" applyNumberFormat="1" applyFill="1" applyBorder="1" applyAlignment="1" applyProtection="1">
      <alignment horizontal="right"/>
    </xf>
    <xf numFmtId="164" fontId="0" fillId="8" borderId="6" xfId="0" applyNumberFormat="1" applyFill="1" applyBorder="1" applyAlignment="1" applyProtection="1">
      <alignment horizontal="right"/>
    </xf>
    <xf numFmtId="0" fontId="0" fillId="8" borderId="6" xfId="0" applyFill="1" applyBorder="1" applyAlignment="1" applyProtection="1">
      <alignment horizontal="right"/>
    </xf>
    <xf numFmtId="3" fontId="0" fillId="8" borderId="34" xfId="0" applyNumberFormat="1" applyFill="1" applyBorder="1" applyAlignment="1" applyProtection="1">
      <alignment horizontal="right"/>
    </xf>
    <xf numFmtId="3" fontId="0" fillId="8" borderId="27" xfId="0" applyNumberFormat="1" applyFill="1" applyBorder="1" applyAlignment="1" applyProtection="1">
      <alignment horizontal="right"/>
    </xf>
    <xf numFmtId="168" fontId="0" fillId="0" borderId="0" xfId="0" applyNumberFormat="1" applyFill="1" applyBorder="1" applyAlignment="1" applyProtection="1">
      <alignment horizontal="center"/>
    </xf>
    <xf numFmtId="0" fontId="0" fillId="8" borderId="56" xfId="0" applyFill="1" applyBorder="1" applyProtection="1"/>
    <xf numFmtId="0" fontId="0" fillId="8" borderId="57" xfId="0" applyFill="1" applyBorder="1" applyProtection="1"/>
    <xf numFmtId="164" fontId="0" fillId="8" borderId="57" xfId="0" applyNumberFormat="1" applyFill="1" applyBorder="1" applyProtection="1"/>
    <xf numFmtId="166" fontId="0" fillId="8" borderId="57" xfId="0" applyNumberFormat="1" applyFill="1" applyBorder="1" applyProtection="1"/>
    <xf numFmtId="3" fontId="0" fillId="8" borderId="57" xfId="0" applyNumberFormat="1" applyFill="1" applyBorder="1" applyAlignment="1" applyProtection="1">
      <alignment horizontal="right"/>
    </xf>
    <xf numFmtId="169" fontId="0" fillId="8" borderId="57" xfId="0" applyNumberFormat="1" applyFill="1" applyBorder="1" applyAlignment="1" applyProtection="1">
      <alignment horizontal="right"/>
    </xf>
    <xf numFmtId="167" fontId="0" fillId="8" borderId="57" xfId="0" applyNumberFormat="1" applyFill="1" applyBorder="1" applyAlignment="1" applyProtection="1">
      <alignment horizontal="right"/>
    </xf>
    <xf numFmtId="164" fontId="0" fillId="8" borderId="57" xfId="0" applyNumberFormat="1" applyFill="1" applyBorder="1" applyAlignment="1" applyProtection="1">
      <alignment horizontal="right"/>
    </xf>
    <xf numFmtId="0" fontId="0" fillId="8" borderId="57" xfId="0" applyFill="1" applyBorder="1" applyAlignment="1" applyProtection="1">
      <alignment horizontal="right"/>
    </xf>
    <xf numFmtId="3" fontId="0" fillId="8" borderId="64" xfId="0" applyNumberFormat="1" applyFill="1" applyBorder="1" applyAlignment="1" applyProtection="1">
      <alignment horizontal="right"/>
    </xf>
    <xf numFmtId="3" fontId="0" fillId="8" borderId="60" xfId="0" applyNumberFormat="1" applyFill="1" applyBorder="1" applyAlignment="1" applyProtection="1">
      <alignment horizontal="right"/>
    </xf>
    <xf numFmtId="0" fontId="0" fillId="8" borderId="19" xfId="0" applyFill="1" applyBorder="1" applyProtection="1"/>
    <xf numFmtId="0" fontId="0" fillId="8" borderId="7" xfId="0" applyFill="1" applyBorder="1" applyProtection="1"/>
    <xf numFmtId="164" fontId="0" fillId="8" borderId="7" xfId="0" applyNumberFormat="1" applyFill="1" applyBorder="1" applyProtection="1"/>
    <xf numFmtId="166" fontId="0" fillId="8" borderId="7" xfId="0" applyNumberFormat="1" applyFill="1" applyBorder="1" applyProtection="1"/>
    <xf numFmtId="3" fontId="0" fillId="8" borderId="7" xfId="0" applyNumberFormat="1" applyFill="1" applyBorder="1" applyAlignment="1" applyProtection="1">
      <alignment horizontal="right"/>
    </xf>
    <xf numFmtId="169" fontId="0" fillId="8" borderId="7" xfId="0" applyNumberFormat="1" applyFill="1" applyBorder="1" applyAlignment="1" applyProtection="1">
      <alignment horizontal="right"/>
    </xf>
    <xf numFmtId="167" fontId="0" fillId="8" borderId="7" xfId="0" applyNumberFormat="1" applyFill="1" applyBorder="1" applyAlignment="1" applyProtection="1">
      <alignment horizontal="right"/>
    </xf>
    <xf numFmtId="164" fontId="0" fillId="8" borderId="7" xfId="0" applyNumberFormat="1" applyFill="1" applyBorder="1" applyAlignment="1" applyProtection="1">
      <alignment horizontal="right"/>
    </xf>
    <xf numFmtId="0" fontId="0" fillId="8" borderId="7" xfId="0" applyFill="1" applyBorder="1" applyAlignment="1" applyProtection="1">
      <alignment horizontal="right"/>
    </xf>
    <xf numFmtId="3" fontId="0" fillId="8" borderId="65" xfId="0" applyNumberFormat="1" applyFill="1" applyBorder="1" applyAlignment="1" applyProtection="1">
      <alignment horizontal="right"/>
    </xf>
    <xf numFmtId="3" fontId="0" fillId="8" borderId="63" xfId="0" applyNumberFormat="1" applyFill="1" applyBorder="1" applyAlignment="1" applyProtection="1">
      <alignment horizontal="right"/>
    </xf>
    <xf numFmtId="0" fontId="3" fillId="7" borderId="43" xfId="0" applyFont="1" applyFill="1" applyBorder="1" applyProtection="1"/>
    <xf numFmtId="170" fontId="13" fillId="7" borderId="28" xfId="0" applyNumberFormat="1" applyFont="1" applyFill="1" applyBorder="1" applyAlignment="1" applyProtection="1">
      <alignment horizontal="right"/>
    </xf>
    <xf numFmtId="3" fontId="13" fillId="7" borderId="28" xfId="0" applyNumberFormat="1" applyFont="1" applyFill="1" applyBorder="1" applyAlignment="1" applyProtection="1">
      <alignment horizontal="right"/>
    </xf>
    <xf numFmtId="0" fontId="0" fillId="7" borderId="28" xfId="0" applyFill="1" applyBorder="1" applyAlignment="1" applyProtection="1">
      <alignment horizontal="center"/>
    </xf>
    <xf numFmtId="0" fontId="0" fillId="7" borderId="44" xfId="0" applyFill="1" applyBorder="1" applyAlignment="1" applyProtection="1">
      <alignment horizontal="center"/>
    </xf>
    <xf numFmtId="14" fontId="13" fillId="7" borderId="28" xfId="0" applyNumberFormat="1" applyFont="1" applyFill="1" applyBorder="1" applyAlignment="1" applyProtection="1">
      <alignment horizontal="right"/>
    </xf>
    <xf numFmtId="0" fontId="13" fillId="7" borderId="28" xfId="0" applyFont="1" applyFill="1" applyBorder="1" applyAlignment="1" applyProtection="1">
      <alignment horizontal="right"/>
    </xf>
    <xf numFmtId="0" fontId="0" fillId="7" borderId="30" xfId="0" applyFill="1" applyBorder="1" applyAlignment="1" applyProtection="1">
      <alignment horizontal="center"/>
    </xf>
    <xf numFmtId="0" fontId="0" fillId="8" borderId="45" xfId="0" applyFill="1" applyBorder="1" applyProtection="1"/>
    <xf numFmtId="0" fontId="0" fillId="8" borderId="31" xfId="0" applyFill="1" applyBorder="1" applyProtection="1"/>
    <xf numFmtId="164" fontId="0" fillId="8" borderId="31" xfId="0" applyNumberFormat="1" applyFill="1" applyBorder="1" applyProtection="1"/>
    <xf numFmtId="166" fontId="0" fillId="8" borderId="31" xfId="0" applyNumberFormat="1" applyFill="1" applyBorder="1" applyProtection="1"/>
    <xf numFmtId="0" fontId="3" fillId="7" borderId="45" xfId="0" applyFont="1" applyFill="1" applyBorder="1" applyProtection="1"/>
    <xf numFmtId="170" fontId="13" fillId="7" borderId="31" xfId="0" applyNumberFormat="1" applyFont="1" applyFill="1" applyBorder="1" applyAlignment="1" applyProtection="1">
      <alignment horizontal="right"/>
    </xf>
    <xf numFmtId="3" fontId="13" fillId="7" borderId="31" xfId="0" applyNumberFormat="1" applyFont="1" applyFill="1" applyBorder="1" applyAlignment="1" applyProtection="1">
      <alignment horizontal="right"/>
    </xf>
    <xf numFmtId="0" fontId="0" fillId="7" borderId="31" xfId="0" applyFill="1" applyBorder="1" applyAlignment="1" applyProtection="1">
      <alignment horizontal="center"/>
    </xf>
    <xf numFmtId="0" fontId="0" fillId="7" borderId="46" xfId="0" applyFill="1" applyBorder="1" applyAlignment="1" applyProtection="1">
      <alignment horizontal="center"/>
    </xf>
    <xf numFmtId="14" fontId="13" fillId="7" borderId="31" xfId="0" applyNumberFormat="1" applyFont="1" applyFill="1" applyBorder="1" applyAlignment="1" applyProtection="1">
      <alignment horizontal="right"/>
    </xf>
    <xf numFmtId="0" fontId="13" fillId="7" borderId="31" xfId="0" applyFont="1" applyFill="1" applyBorder="1" applyAlignment="1" applyProtection="1">
      <alignment horizontal="right"/>
    </xf>
    <xf numFmtId="0" fontId="0" fillId="7" borderId="33" xfId="0" applyFill="1" applyBorder="1" applyAlignment="1" applyProtection="1">
      <alignment horizontal="center"/>
    </xf>
    <xf numFmtId="0" fontId="0" fillId="8" borderId="43" xfId="0" applyFill="1" applyBorder="1" applyProtection="1"/>
    <xf numFmtId="0" fontId="0" fillId="8" borderId="28" xfId="0" applyFill="1" applyBorder="1" applyProtection="1"/>
    <xf numFmtId="0" fontId="0" fillId="8" borderId="11" xfId="0" applyFill="1" applyBorder="1" applyProtection="1"/>
    <xf numFmtId="164" fontId="0" fillId="8" borderId="28" xfId="0" applyNumberFormat="1" applyFill="1" applyBorder="1" applyProtection="1"/>
    <xf numFmtId="166" fontId="0" fillId="8" borderId="28" xfId="0" applyNumberFormat="1" applyFill="1" applyBorder="1" applyProtection="1"/>
    <xf numFmtId="3" fontId="0" fillId="8" borderId="28" xfId="0" applyNumberFormat="1" applyFill="1" applyBorder="1" applyAlignment="1" applyProtection="1">
      <alignment horizontal="right"/>
    </xf>
    <xf numFmtId="169" fontId="0" fillId="8" borderId="28" xfId="0" applyNumberFormat="1" applyFill="1" applyBorder="1" applyAlignment="1" applyProtection="1">
      <alignment horizontal="right"/>
    </xf>
    <xf numFmtId="167" fontId="0" fillId="8" borderId="28" xfId="0" applyNumberFormat="1" applyFill="1" applyBorder="1" applyAlignment="1" applyProtection="1">
      <alignment horizontal="right"/>
    </xf>
    <xf numFmtId="164" fontId="0" fillId="8" borderId="28" xfId="0" applyNumberFormat="1" applyFill="1" applyBorder="1" applyAlignment="1" applyProtection="1">
      <alignment horizontal="right"/>
    </xf>
    <xf numFmtId="0" fontId="0" fillId="8" borderId="28" xfId="0" applyFill="1" applyBorder="1" applyAlignment="1" applyProtection="1">
      <alignment horizontal="right"/>
    </xf>
    <xf numFmtId="3" fontId="0" fillId="8" borderId="35" xfId="0" applyNumberFormat="1" applyFill="1" applyBorder="1" applyAlignment="1" applyProtection="1">
      <alignment horizontal="right"/>
    </xf>
    <xf numFmtId="3" fontId="0" fillId="8" borderId="30" xfId="0" applyNumberFormat="1" applyFill="1" applyBorder="1" applyAlignment="1" applyProtection="1">
      <alignment horizontal="right"/>
    </xf>
    <xf numFmtId="0" fontId="1" fillId="0" borderId="0" xfId="0" applyFont="1" applyBorder="1" applyAlignment="1" applyProtection="1">
      <alignment horizontal="right"/>
    </xf>
    <xf numFmtId="0" fontId="0" fillId="8" borderId="15" xfId="0" applyFill="1" applyBorder="1" applyProtection="1"/>
    <xf numFmtId="164" fontId="0" fillId="8" borderId="3" xfId="0" applyNumberFormat="1" applyFill="1" applyBorder="1" applyProtection="1"/>
    <xf numFmtId="169" fontId="0" fillId="8" borderId="3" xfId="0" applyNumberFormat="1" applyFill="1" applyBorder="1" applyAlignment="1" applyProtection="1">
      <alignment horizontal="right"/>
    </xf>
    <xf numFmtId="167" fontId="0" fillId="8" borderId="3" xfId="0" applyNumberFormat="1" applyFill="1" applyBorder="1" applyAlignment="1" applyProtection="1">
      <alignment horizontal="right"/>
    </xf>
    <xf numFmtId="164" fontId="0" fillId="8" borderId="3" xfId="0" applyNumberFormat="1" applyFill="1" applyBorder="1" applyAlignment="1" applyProtection="1">
      <alignment horizontal="right"/>
    </xf>
    <xf numFmtId="0" fontId="0" fillId="8" borderId="3" xfId="0" applyFill="1" applyBorder="1" applyAlignment="1" applyProtection="1">
      <alignment horizontal="right"/>
    </xf>
    <xf numFmtId="3" fontId="0" fillId="8" borderId="3" xfId="0" applyNumberFormat="1" applyFill="1" applyBorder="1" applyAlignment="1" applyProtection="1">
      <alignment horizontal="right"/>
    </xf>
    <xf numFmtId="3" fontId="0" fillId="8" borderId="38" xfId="0" applyNumberFormat="1" applyFill="1" applyBorder="1" applyAlignment="1" applyProtection="1">
      <alignment horizontal="right"/>
    </xf>
    <xf numFmtId="3" fontId="0" fillId="8" borderId="25" xfId="0" applyNumberFormat="1" applyFill="1" applyBorder="1" applyAlignment="1" applyProtection="1">
      <alignment horizontal="right"/>
    </xf>
    <xf numFmtId="0" fontId="1" fillId="0" borderId="9" xfId="0" quotePrefix="1" applyFont="1" applyBorder="1" applyProtection="1"/>
    <xf numFmtId="0" fontId="0" fillId="8" borderId="50" xfId="0" applyFill="1" applyBorder="1" applyProtection="1"/>
    <xf numFmtId="0" fontId="0" fillId="8" borderId="51" xfId="0" applyFill="1" applyBorder="1" applyProtection="1"/>
    <xf numFmtId="0" fontId="0" fillId="8" borderId="17" xfId="0" applyFill="1" applyBorder="1" applyProtection="1"/>
    <xf numFmtId="164" fontId="0" fillId="8" borderId="17" xfId="0" applyNumberFormat="1" applyFill="1" applyBorder="1" applyProtection="1"/>
    <xf numFmtId="164" fontId="0" fillId="0" borderId="17" xfId="0" applyNumberFormat="1" applyFill="1" applyBorder="1" applyProtection="1"/>
    <xf numFmtId="166" fontId="0" fillId="8" borderId="17" xfId="0" applyNumberFormat="1" applyFill="1" applyBorder="1" applyProtection="1"/>
    <xf numFmtId="3" fontId="0" fillId="8" borderId="17" xfId="0" applyNumberFormat="1" applyFill="1" applyBorder="1" applyAlignment="1" applyProtection="1">
      <alignment horizontal="right"/>
    </xf>
    <xf numFmtId="3" fontId="0" fillId="8" borderId="51" xfId="0" applyNumberFormat="1" applyFill="1" applyBorder="1" applyAlignment="1" applyProtection="1">
      <alignment horizontal="right"/>
    </xf>
    <xf numFmtId="0" fontId="0" fillId="8" borderId="51" xfId="0" applyFill="1" applyBorder="1" applyAlignment="1" applyProtection="1">
      <alignment horizontal="right"/>
    </xf>
    <xf numFmtId="3" fontId="0" fillId="8" borderId="72" xfId="0" applyNumberFormat="1" applyFill="1" applyBorder="1" applyAlignment="1" applyProtection="1">
      <alignment horizontal="right"/>
    </xf>
    <xf numFmtId="0" fontId="1" fillId="0" borderId="9" xfId="0" quotePrefix="1" applyFont="1" applyFill="1" applyBorder="1" applyProtection="1"/>
    <xf numFmtId="0" fontId="17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right"/>
    </xf>
    <xf numFmtId="166" fontId="17" fillId="0" borderId="0" xfId="0" applyNumberFormat="1" applyFont="1" applyFill="1" applyBorder="1" applyProtection="1"/>
    <xf numFmtId="0" fontId="3" fillId="0" borderId="0" xfId="0" applyFont="1" applyFill="1" applyBorder="1" applyAlignment="1" applyProtection="1">
      <alignment horizontal="right"/>
    </xf>
    <xf numFmtId="0" fontId="17" fillId="0" borderId="0" xfId="0" applyFont="1" applyFill="1" applyProtection="1"/>
    <xf numFmtId="0" fontId="1" fillId="0" borderId="9" xfId="0" applyFont="1" applyBorder="1" applyProtection="1"/>
    <xf numFmtId="166" fontId="0" fillId="0" borderId="0" xfId="0" applyNumberFormat="1" applyFill="1" applyBorder="1" applyAlignment="1" applyProtection="1">
      <alignment horizontal="right"/>
    </xf>
    <xf numFmtId="0" fontId="1" fillId="0" borderId="0" xfId="0" applyFont="1" applyFill="1" applyBorder="1" applyProtection="1"/>
    <xf numFmtId="1" fontId="0" fillId="0" borderId="0" xfId="0" applyNumberFormat="1" applyFill="1" applyBorder="1" applyAlignment="1" applyProtection="1">
      <alignment horizontal="right"/>
    </xf>
    <xf numFmtId="166" fontId="15" fillId="0" borderId="9" xfId="0" applyNumberFormat="1" applyFont="1" applyBorder="1" applyAlignment="1" applyProtection="1">
      <alignment horizontal="right"/>
    </xf>
    <xf numFmtId="0" fontId="8" fillId="0" borderId="0" xfId="0" applyFont="1" applyBorder="1" applyProtection="1"/>
    <xf numFmtId="0" fontId="8" fillId="0" borderId="8" xfId="0" applyFont="1" applyBorder="1" applyProtection="1"/>
    <xf numFmtId="0" fontId="0" fillId="0" borderId="8" xfId="0" applyBorder="1" applyProtection="1"/>
    <xf numFmtId="0" fontId="0" fillId="4" borderId="0" xfId="0" applyFill="1" applyProtection="1"/>
    <xf numFmtId="14" fontId="0" fillId="4" borderId="0" xfId="0" applyNumberFormat="1" applyFill="1" applyProtection="1"/>
    <xf numFmtId="0" fontId="0" fillId="4" borderId="21" xfId="0" applyFill="1" applyBorder="1" applyProtection="1"/>
    <xf numFmtId="0" fontId="15" fillId="0" borderId="9" xfId="0" quotePrefix="1" applyFont="1" applyBorder="1" applyProtection="1"/>
    <xf numFmtId="166" fontId="15" fillId="0" borderId="9" xfId="0" quotePrefix="1" applyNumberFormat="1" applyFont="1" applyBorder="1" applyAlignment="1" applyProtection="1">
      <alignment horizontal="left"/>
    </xf>
    <xf numFmtId="0" fontId="3" fillId="7" borderId="16" xfId="0" applyFont="1" applyFill="1" applyBorder="1" applyProtection="1"/>
    <xf numFmtId="170" fontId="13" fillId="7" borderId="17" xfId="0" applyNumberFormat="1" applyFont="1" applyFill="1" applyBorder="1" applyAlignment="1" applyProtection="1">
      <alignment horizontal="right"/>
    </xf>
    <xf numFmtId="3" fontId="13" fillId="7" borderId="17" xfId="0" applyNumberFormat="1" applyFont="1" applyFill="1" applyBorder="1" applyAlignment="1" applyProtection="1">
      <alignment horizontal="right"/>
    </xf>
    <xf numFmtId="0" fontId="0" fillId="7" borderId="17" xfId="0" applyFill="1" applyBorder="1" applyAlignment="1" applyProtection="1">
      <alignment horizontal="center"/>
    </xf>
    <xf numFmtId="0" fontId="0" fillId="7" borderId="47" xfId="0" applyFill="1" applyBorder="1" applyAlignment="1" applyProtection="1">
      <alignment horizontal="center"/>
    </xf>
    <xf numFmtId="14" fontId="13" fillId="7" borderId="17" xfId="0" applyNumberFormat="1" applyFont="1" applyFill="1" applyBorder="1" applyAlignment="1" applyProtection="1">
      <alignment horizontal="right"/>
    </xf>
    <xf numFmtId="0" fontId="13" fillId="7" borderId="17" xfId="0" applyFont="1" applyFill="1" applyBorder="1" applyAlignment="1" applyProtection="1">
      <alignment horizontal="right"/>
    </xf>
    <xf numFmtId="0" fontId="0" fillId="7" borderId="49" xfId="0" applyFill="1" applyBorder="1" applyAlignment="1" applyProtection="1">
      <alignment horizontal="center"/>
    </xf>
    <xf numFmtId="166" fontId="0" fillId="0" borderId="22" xfId="0" applyNumberFormat="1" applyBorder="1" applyAlignment="1" applyProtection="1">
      <alignment horizontal="right"/>
    </xf>
    <xf numFmtId="0" fontId="0" fillId="0" borderId="23" xfId="0" applyBorder="1" applyProtection="1"/>
    <xf numFmtId="0" fontId="0" fillId="0" borderId="22" xfId="0" applyBorder="1" applyProtection="1"/>
    <xf numFmtId="0" fontId="3" fillId="0" borderId="0" xfId="0" applyFont="1" applyBorder="1" applyProtection="1"/>
    <xf numFmtId="1" fontId="1" fillId="0" borderId="0" xfId="0" applyNumberFormat="1" applyFont="1" applyBorder="1" applyAlignment="1" applyProtection="1">
      <alignment horizontal="center"/>
    </xf>
    <xf numFmtId="1" fontId="0" fillId="0" borderId="0" xfId="0" applyNumberFormat="1" applyBorder="1" applyAlignment="1" applyProtection="1">
      <alignment horizontal="center"/>
    </xf>
    <xf numFmtId="0" fontId="1" fillId="4" borderId="0" xfId="0" applyFont="1" applyFill="1" applyProtection="1"/>
    <xf numFmtId="0" fontId="0" fillId="4" borderId="0" xfId="0" applyFill="1" applyBorder="1" applyProtection="1"/>
    <xf numFmtId="0" fontId="0" fillId="4" borderId="8" xfId="0" applyFill="1" applyBorder="1" applyProtection="1"/>
    <xf numFmtId="0" fontId="0" fillId="4" borderId="23" xfId="0" applyFill="1" applyBorder="1" applyProtection="1"/>
    <xf numFmtId="0" fontId="24" fillId="6" borderId="68" xfId="0" applyFont="1" applyFill="1" applyBorder="1" applyProtection="1">
      <protection locked="0"/>
    </xf>
    <xf numFmtId="0" fontId="23" fillId="6" borderId="69" xfId="0" applyFont="1" applyFill="1" applyBorder="1" applyProtection="1">
      <protection locked="0"/>
    </xf>
    <xf numFmtId="1" fontId="23" fillId="6" borderId="69" xfId="0" applyNumberFormat="1" applyFont="1" applyFill="1" applyBorder="1" applyAlignment="1" applyProtection="1">
      <alignment horizontal="right"/>
      <protection locked="0"/>
    </xf>
    <xf numFmtId="0" fontId="23" fillId="6" borderId="70" xfId="0" applyFont="1" applyFill="1" applyBorder="1" applyProtection="1">
      <protection locked="0"/>
    </xf>
    <xf numFmtId="0" fontId="24" fillId="6" borderId="38" xfId="0" quotePrefix="1" applyFont="1" applyFill="1" applyBorder="1" applyProtection="1">
      <protection locked="0"/>
    </xf>
    <xf numFmtId="0" fontId="23" fillId="6" borderId="0" xfId="0" applyFont="1" applyFill="1" applyBorder="1" applyProtection="1">
      <protection locked="0"/>
    </xf>
    <xf numFmtId="0" fontId="23" fillId="6" borderId="2" xfId="0" applyFont="1" applyFill="1" applyBorder="1" applyProtection="1">
      <protection locked="0"/>
    </xf>
    <xf numFmtId="0" fontId="24" fillId="6" borderId="38" xfId="0" applyFont="1" applyFill="1" applyBorder="1" applyProtection="1">
      <protection locked="0"/>
    </xf>
    <xf numFmtId="0" fontId="24" fillId="6" borderId="71" xfId="0" quotePrefix="1" applyFont="1" applyFill="1" applyBorder="1" applyProtection="1">
      <protection locked="0"/>
    </xf>
    <xf numFmtId="0" fontId="23" fillId="6" borderId="66" xfId="0" applyFont="1" applyFill="1" applyBorder="1" applyProtection="1">
      <protection locked="0"/>
    </xf>
    <xf numFmtId="0" fontId="23" fillId="6" borderId="67" xfId="0" applyFont="1" applyFill="1" applyBorder="1" applyProtection="1">
      <protection locked="0"/>
    </xf>
    <xf numFmtId="0" fontId="0" fillId="6" borderId="0" xfId="0" applyFill="1" applyAlignment="1" applyProtection="1">
      <alignment horizontal="right"/>
      <protection locked="0"/>
    </xf>
    <xf numFmtId="0" fontId="0" fillId="6" borderId="52" xfId="0" applyFill="1" applyBorder="1" applyProtection="1">
      <protection locked="0"/>
    </xf>
    <xf numFmtId="170" fontId="0" fillId="6" borderId="0" xfId="0" applyNumberFormat="1" applyFill="1" applyAlignment="1" applyProtection="1">
      <alignment horizontal="right"/>
      <protection locked="0"/>
    </xf>
    <xf numFmtId="0" fontId="0" fillId="6" borderId="3" xfId="0" applyFill="1" applyBorder="1" applyProtection="1">
      <protection locked="0"/>
    </xf>
    <xf numFmtId="0" fontId="0" fillId="6" borderId="11" xfId="0" applyFill="1" applyBorder="1" applyProtection="1">
      <protection locked="0"/>
    </xf>
    <xf numFmtId="170" fontId="0" fillId="6" borderId="66" xfId="0" applyNumberFormat="1" applyFill="1" applyBorder="1" applyAlignment="1" applyProtection="1">
      <alignment horizontal="right"/>
      <protection locked="0"/>
    </xf>
    <xf numFmtId="0" fontId="0" fillId="6" borderId="80" xfId="0" applyFill="1" applyBorder="1" applyAlignment="1" applyProtection="1">
      <alignment horizontal="right"/>
      <protection locked="0"/>
    </xf>
    <xf numFmtId="0" fontId="0" fillId="6" borderId="0" xfId="0" applyFill="1" applyProtection="1">
      <protection locked="0"/>
    </xf>
    <xf numFmtId="0" fontId="1" fillId="6" borderId="2" xfId="0" applyFont="1" applyFill="1" applyBorder="1" applyAlignment="1" applyProtection="1">
      <alignment horizontal="center"/>
      <protection locked="0"/>
    </xf>
    <xf numFmtId="0" fontId="0" fillId="6" borderId="2" xfId="0" applyFill="1" applyBorder="1" applyAlignment="1" applyProtection="1">
      <alignment horizontal="right"/>
      <protection locked="0"/>
    </xf>
    <xf numFmtId="0" fontId="0" fillId="6" borderId="2" xfId="0" applyFill="1" applyBorder="1" applyAlignment="1" applyProtection="1">
      <alignment horizontal="center"/>
      <protection locked="0"/>
    </xf>
    <xf numFmtId="0" fontId="0" fillId="6" borderId="67" xfId="0" applyFill="1" applyBorder="1" applyAlignment="1" applyProtection="1">
      <alignment horizontal="right"/>
      <protection locked="0"/>
    </xf>
    <xf numFmtId="0" fontId="0" fillId="6" borderId="66" xfId="0" applyFill="1" applyBorder="1" applyProtection="1">
      <protection locked="0"/>
    </xf>
    <xf numFmtId="0" fontId="0" fillId="6" borderId="67" xfId="0" applyFill="1" applyBorder="1" applyAlignment="1" applyProtection="1">
      <alignment horizontal="center"/>
      <protection locked="0"/>
    </xf>
    <xf numFmtId="3" fontId="0" fillId="6" borderId="67" xfId="0" applyNumberFormat="1" applyFill="1" applyBorder="1" applyAlignment="1" applyProtection="1">
      <alignment horizontal="right"/>
      <protection locked="0"/>
    </xf>
    <xf numFmtId="3" fontId="0" fillId="6" borderId="66" xfId="0" applyNumberFormat="1" applyFill="1" applyBorder="1" applyProtection="1">
      <protection locked="0"/>
    </xf>
    <xf numFmtId="3" fontId="0" fillId="6" borderId="67" xfId="0" applyNumberFormat="1" applyFill="1" applyBorder="1" applyAlignment="1" applyProtection="1">
      <alignment horizontal="center"/>
      <protection locked="0"/>
    </xf>
    <xf numFmtId="3" fontId="0" fillId="6" borderId="2" xfId="0" applyNumberFormat="1" applyFill="1" applyBorder="1" applyAlignment="1" applyProtection="1">
      <alignment horizontal="right"/>
      <protection locked="0"/>
    </xf>
    <xf numFmtId="3" fontId="0" fillId="6" borderId="0" xfId="0" applyNumberFormat="1" applyFill="1" applyProtection="1">
      <protection locked="0"/>
    </xf>
    <xf numFmtId="3" fontId="0" fillId="6" borderId="2" xfId="0" applyNumberFormat="1" applyFill="1" applyBorder="1" applyAlignment="1" applyProtection="1">
      <alignment horizontal="center"/>
      <protection locked="0"/>
    </xf>
    <xf numFmtId="3" fontId="0" fillId="6" borderId="3" xfId="0" applyNumberFormat="1" applyFill="1" applyBorder="1" applyAlignment="1" applyProtection="1">
      <alignment horizontal="right"/>
      <protection locked="0"/>
    </xf>
    <xf numFmtId="3" fontId="0" fillId="6" borderId="11" xfId="0" applyNumberFormat="1" applyFill="1" applyBorder="1" applyAlignment="1" applyProtection="1">
      <alignment horizontal="right"/>
      <protection locked="0"/>
    </xf>
    <xf numFmtId="14" fontId="1" fillId="6" borderId="0" xfId="0" applyNumberFormat="1" applyFont="1" applyFill="1" applyAlignment="1" applyProtection="1">
      <alignment horizontal="left"/>
      <protection locked="0"/>
    </xf>
    <xf numFmtId="0" fontId="1" fillId="6" borderId="0" xfId="0" applyFont="1" applyFill="1" applyAlignment="1" applyProtection="1">
      <alignment horizontal="left"/>
      <protection locked="0"/>
    </xf>
    <xf numFmtId="0" fontId="1" fillId="6" borderId="0" xfId="0" quotePrefix="1" applyFont="1" applyFill="1" applyAlignment="1" applyProtection="1">
      <alignment horizontal="left"/>
      <protection locked="0"/>
    </xf>
    <xf numFmtId="171" fontId="1" fillId="6" borderId="0" xfId="0" applyNumberFormat="1" applyFont="1" applyFill="1" applyAlignment="1" applyProtection="1">
      <alignment horizontal="left"/>
      <protection locked="0"/>
    </xf>
    <xf numFmtId="172" fontId="1" fillId="6" borderId="0" xfId="0" applyNumberFormat="1" applyFont="1" applyFill="1" applyAlignment="1" applyProtection="1">
      <alignment horizontal="left"/>
      <protection locked="0"/>
    </xf>
    <xf numFmtId="172" fontId="0" fillId="6" borderId="0" xfId="0" applyNumberFormat="1" applyFill="1" applyAlignment="1" applyProtection="1">
      <alignment horizontal="left"/>
      <protection locked="0"/>
    </xf>
    <xf numFmtId="0" fontId="0" fillId="6" borderId="0" xfId="0" applyFill="1" applyProtection="1"/>
    <xf numFmtId="0" fontId="1" fillId="6" borderId="0" xfId="0" applyFont="1" applyFill="1" applyAlignment="1" applyProtection="1">
      <alignment horizontal="left"/>
    </xf>
    <xf numFmtId="0" fontId="1" fillId="6" borderId="0" xfId="0" quotePrefix="1" applyFont="1" applyFill="1" applyAlignment="1" applyProtection="1">
      <alignment horizontal="left"/>
    </xf>
    <xf numFmtId="171" fontId="1" fillId="6" borderId="0" xfId="0" applyNumberFormat="1" applyFont="1" applyFill="1" applyAlignment="1" applyProtection="1">
      <alignment horizontal="left"/>
    </xf>
    <xf numFmtId="14" fontId="1" fillId="6" borderId="0" xfId="0" applyNumberFormat="1" applyFont="1" applyFill="1" applyAlignment="1" applyProtection="1">
      <alignment horizontal="left"/>
    </xf>
    <xf numFmtId="172" fontId="1" fillId="6" borderId="0" xfId="0" applyNumberFormat="1" applyFont="1" applyFill="1" applyAlignment="1" applyProtection="1">
      <alignment horizontal="left"/>
    </xf>
    <xf numFmtId="172" fontId="0" fillId="6" borderId="0" xfId="0" applyNumberFormat="1" applyFill="1" applyAlignment="1" applyProtection="1">
      <alignment horizontal="left"/>
    </xf>
    <xf numFmtId="0" fontId="0" fillId="6" borderId="0" xfId="0" applyFill="1" applyAlignment="1" applyProtection="1">
      <alignment horizontal="right"/>
    </xf>
    <xf numFmtId="0" fontId="0" fillId="6" borderId="52" xfId="0" applyFill="1" applyBorder="1" applyProtection="1"/>
    <xf numFmtId="170" fontId="0" fillId="6" borderId="0" xfId="0" applyNumberFormat="1" applyFill="1" applyAlignment="1" applyProtection="1">
      <alignment horizontal="right"/>
    </xf>
    <xf numFmtId="0" fontId="0" fillId="6" borderId="3" xfId="0" applyFill="1" applyBorder="1" applyProtection="1"/>
    <xf numFmtId="0" fontId="0" fillId="6" borderId="11" xfId="0" applyFill="1" applyBorder="1" applyProtection="1"/>
    <xf numFmtId="170" fontId="0" fillId="6" borderId="66" xfId="0" applyNumberFormat="1" applyFill="1" applyBorder="1" applyAlignment="1" applyProtection="1">
      <alignment horizontal="right"/>
    </xf>
    <xf numFmtId="0" fontId="0" fillId="6" borderId="80" xfId="0" applyFill="1" applyBorder="1" applyAlignment="1" applyProtection="1">
      <alignment horizontal="right"/>
    </xf>
    <xf numFmtId="0" fontId="1" fillId="6" borderId="2" xfId="0" applyFont="1" applyFill="1" applyBorder="1" applyAlignment="1" applyProtection="1">
      <alignment horizontal="center"/>
    </xf>
    <xf numFmtId="0" fontId="0" fillId="6" borderId="2" xfId="0" applyFill="1" applyBorder="1" applyAlignment="1" applyProtection="1">
      <alignment horizontal="right"/>
    </xf>
    <xf numFmtId="0" fontId="0" fillId="6" borderId="2" xfId="0" applyFill="1" applyBorder="1" applyAlignment="1" applyProtection="1">
      <alignment horizontal="center"/>
    </xf>
    <xf numFmtId="0" fontId="0" fillId="6" borderId="67" xfId="0" applyFill="1" applyBorder="1" applyAlignment="1" applyProtection="1">
      <alignment horizontal="right"/>
    </xf>
    <xf numFmtId="0" fontId="0" fillId="6" borderId="66" xfId="0" applyFill="1" applyBorder="1" applyProtection="1"/>
    <xf numFmtId="0" fontId="0" fillId="6" borderId="67" xfId="0" applyFill="1" applyBorder="1" applyAlignment="1" applyProtection="1">
      <alignment horizontal="center"/>
    </xf>
    <xf numFmtId="3" fontId="0" fillId="6" borderId="67" xfId="0" applyNumberFormat="1" applyFill="1" applyBorder="1" applyAlignment="1" applyProtection="1">
      <alignment horizontal="right"/>
    </xf>
    <xf numFmtId="3" fontId="0" fillId="6" borderId="66" xfId="0" applyNumberFormat="1" applyFill="1" applyBorder="1" applyProtection="1"/>
    <xf numFmtId="3" fontId="0" fillId="6" borderId="67" xfId="0" applyNumberFormat="1" applyFill="1" applyBorder="1" applyAlignment="1" applyProtection="1">
      <alignment horizontal="center"/>
    </xf>
    <xf numFmtId="3" fontId="0" fillId="6" borderId="2" xfId="0" applyNumberFormat="1" applyFill="1" applyBorder="1" applyAlignment="1" applyProtection="1">
      <alignment horizontal="right"/>
    </xf>
    <xf numFmtId="3" fontId="0" fillId="6" borderId="0" xfId="0" applyNumberFormat="1" applyFill="1" applyProtection="1"/>
    <xf numFmtId="3" fontId="0" fillId="6" borderId="2" xfId="0" applyNumberFormat="1" applyFill="1" applyBorder="1" applyAlignment="1" applyProtection="1">
      <alignment horizontal="center"/>
    </xf>
    <xf numFmtId="3" fontId="0" fillId="6" borderId="3" xfId="0" applyNumberFormat="1" applyFill="1" applyBorder="1" applyAlignment="1" applyProtection="1">
      <alignment horizontal="right"/>
    </xf>
    <xf numFmtId="3" fontId="0" fillId="6" borderId="11" xfId="0" applyNumberFormat="1" applyFill="1" applyBorder="1" applyAlignment="1" applyProtection="1">
      <alignment horizontal="right"/>
    </xf>
    <xf numFmtId="0" fontId="24" fillId="6" borderId="68" xfId="0" applyFont="1" applyFill="1" applyBorder="1" applyProtection="1"/>
    <xf numFmtId="0" fontId="23" fillId="6" borderId="69" xfId="0" applyFont="1" applyFill="1" applyBorder="1" applyProtection="1"/>
    <xf numFmtId="1" fontId="23" fillId="6" borderId="69" xfId="0" applyNumberFormat="1" applyFont="1" applyFill="1" applyBorder="1" applyAlignment="1" applyProtection="1">
      <alignment horizontal="right"/>
    </xf>
    <xf numFmtId="0" fontId="23" fillId="6" borderId="70" xfId="0" applyFont="1" applyFill="1" applyBorder="1" applyProtection="1"/>
    <xf numFmtId="0" fontId="24" fillId="6" borderId="38" xfId="0" quotePrefix="1" applyFont="1" applyFill="1" applyBorder="1" applyProtection="1"/>
    <xf numFmtId="0" fontId="23" fillId="6" borderId="0" xfId="0" applyFont="1" applyFill="1" applyBorder="1" applyProtection="1"/>
    <xf numFmtId="0" fontId="23" fillId="6" borderId="2" xfId="0" applyFont="1" applyFill="1" applyBorder="1" applyProtection="1"/>
    <xf numFmtId="0" fontId="24" fillId="6" borderId="38" xfId="0" applyFont="1" applyFill="1" applyBorder="1" applyProtection="1"/>
    <xf numFmtId="0" fontId="24" fillId="6" borderId="71" xfId="0" quotePrefix="1" applyFont="1" applyFill="1" applyBorder="1" applyProtection="1"/>
    <xf numFmtId="0" fontId="23" fillId="6" borderId="66" xfId="0" applyFont="1" applyFill="1" applyBorder="1" applyProtection="1"/>
    <xf numFmtId="0" fontId="23" fillId="6" borderId="67" xfId="0" applyFont="1" applyFill="1" applyBorder="1" applyProtection="1"/>
    <xf numFmtId="167" fontId="0" fillId="4" borderId="0" xfId="0" applyNumberFormat="1" applyFill="1"/>
    <xf numFmtId="0" fontId="0" fillId="0" borderId="3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3" fillId="0" borderId="12" xfId="0" applyFont="1" applyBorder="1" applyAlignment="1">
      <alignment horizontal="center" textRotation="90"/>
    </xf>
    <xf numFmtId="0" fontId="3" fillId="0" borderId="3" xfId="0" applyFont="1" applyBorder="1" applyAlignment="1">
      <alignment horizontal="center" textRotation="90"/>
    </xf>
    <xf numFmtId="0" fontId="3" fillId="0" borderId="5" xfId="0" applyFont="1" applyBorder="1" applyAlignment="1">
      <alignment horizontal="center" textRotation="90"/>
    </xf>
    <xf numFmtId="0" fontId="3" fillId="0" borderId="76" xfId="0" applyFont="1" applyBorder="1" applyAlignment="1">
      <alignment horizontal="center" textRotation="90"/>
    </xf>
    <xf numFmtId="0" fontId="3" fillId="0" borderId="25" xfId="0" applyFont="1" applyBorder="1" applyAlignment="1">
      <alignment horizontal="center" textRotation="90"/>
    </xf>
    <xf numFmtId="0" fontId="3" fillId="0" borderId="77" xfId="0" applyFont="1" applyBorder="1" applyAlignment="1">
      <alignment horizontal="center" textRotation="90"/>
    </xf>
    <xf numFmtId="0" fontId="3" fillId="0" borderId="13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73" xfId="0" applyFont="1" applyBorder="1" applyAlignment="1">
      <alignment horizontal="center" textRotation="90"/>
    </xf>
    <xf numFmtId="0" fontId="3" fillId="0" borderId="74" xfId="0" applyFont="1" applyBorder="1" applyAlignment="1">
      <alignment horizontal="center" textRotation="90"/>
    </xf>
    <xf numFmtId="0" fontId="3" fillId="0" borderId="75" xfId="0" applyFont="1" applyBorder="1" applyAlignment="1">
      <alignment horizontal="center" textRotation="90"/>
    </xf>
    <xf numFmtId="0" fontId="3" fillId="0" borderId="12" xfId="0" applyFont="1" applyBorder="1" applyAlignment="1" applyProtection="1">
      <alignment horizontal="center" textRotation="90"/>
    </xf>
    <xf numFmtId="0" fontId="3" fillId="0" borderId="3" xfId="0" applyFont="1" applyBorder="1" applyAlignment="1" applyProtection="1">
      <alignment horizontal="center" textRotation="90"/>
    </xf>
    <xf numFmtId="0" fontId="3" fillId="0" borderId="5" xfId="0" applyFont="1" applyBorder="1" applyAlignment="1" applyProtection="1">
      <alignment horizontal="center" textRotation="90"/>
    </xf>
    <xf numFmtId="0" fontId="3" fillId="0" borderId="76" xfId="0" applyFont="1" applyBorder="1" applyAlignment="1" applyProtection="1">
      <alignment horizontal="center" textRotation="90"/>
    </xf>
    <xf numFmtId="0" fontId="3" fillId="0" borderId="25" xfId="0" applyFont="1" applyBorder="1" applyAlignment="1" applyProtection="1">
      <alignment horizontal="center" textRotation="90"/>
    </xf>
    <xf numFmtId="0" fontId="3" fillId="0" borderId="77" xfId="0" applyFont="1" applyBorder="1" applyAlignment="1" applyProtection="1">
      <alignment horizontal="center" textRotation="90"/>
    </xf>
    <xf numFmtId="0" fontId="3" fillId="0" borderId="13" xfId="0" applyFont="1" applyBorder="1" applyAlignment="1" applyProtection="1">
      <alignment horizontal="center"/>
    </xf>
    <xf numFmtId="0" fontId="3" fillId="0" borderId="73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2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73" xfId="0" applyFont="1" applyBorder="1" applyAlignment="1" applyProtection="1">
      <alignment horizontal="center" textRotation="90"/>
    </xf>
    <xf numFmtId="0" fontId="3" fillId="0" borderId="74" xfId="0" applyFont="1" applyBorder="1" applyAlignment="1" applyProtection="1">
      <alignment horizontal="center" textRotation="90"/>
    </xf>
    <xf numFmtId="0" fontId="3" fillId="0" borderId="75" xfId="0" applyFont="1" applyBorder="1" applyAlignment="1" applyProtection="1">
      <alignment horizont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5355466479109"/>
          <c:y val="3.7342169778916356E-2"/>
          <c:w val="0.86542312482255368"/>
          <c:h val="0.87644269069338976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2'!$BP$26:$BP$33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2'!$BY$26:$BY$33</c:f>
            </c:numRef>
          </c:yVal>
          <c:smooth val="1"/>
          <c:extLst>
            <c:ext xmlns:c16="http://schemas.microsoft.com/office/drawing/2014/chart" uri="{C3380CC4-5D6E-409C-BE32-E72D297353CC}">
              <c16:uniqueId val="{00000000-D530-4F77-B496-BB5BDF19AC4D}"/>
            </c:ext>
          </c:extLst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'Computation Sheet'!$BP$26:$BP$34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Sheet'!$BZ$26:$BZ$34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30-4F77-B496-BB5BDF19AC4D}"/>
            </c:ext>
          </c:extLst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'Computation Sheet'!$BP$26:$BP$34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Sheet'!$CG$26:$CG$34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30-4F77-B496-BB5BDF19AC4D}"/>
            </c:ext>
          </c:extLst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'Computation Sheet'!$BP$26:$BP$34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Sheet'!$CJ$26:$CJ$34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30-4F77-B496-BB5BDF19AC4D}"/>
            </c:ext>
          </c:extLst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'Computation Sheet'!$BF$21:$BF$170</c:f>
              <c:numCache>
                <c:formatCode>0.0</c:formatCode>
                <c:ptCount val="15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0.01</c:v>
                </c:pt>
                <c:pt idx="69">
                  <c:v>0.01</c:v>
                </c:pt>
                <c:pt idx="70">
                  <c:v>0.01</c:v>
                </c:pt>
                <c:pt idx="71">
                  <c:v>0.01</c:v>
                </c:pt>
                <c:pt idx="72">
                  <c:v>0.01</c:v>
                </c:pt>
                <c:pt idx="73">
                  <c:v>0.01</c:v>
                </c:pt>
                <c:pt idx="74">
                  <c:v>0.01</c:v>
                </c:pt>
                <c:pt idx="75">
                  <c:v>0.01</c:v>
                </c:pt>
                <c:pt idx="76">
                  <c:v>0.01</c:v>
                </c:pt>
                <c:pt idx="77">
                  <c:v>0.01</c:v>
                </c:pt>
                <c:pt idx="78">
                  <c:v>0.01</c:v>
                </c:pt>
                <c:pt idx="79">
                  <c:v>0.01</c:v>
                </c:pt>
                <c:pt idx="80">
                  <c:v>0.01</c:v>
                </c:pt>
                <c:pt idx="81">
                  <c:v>0.01</c:v>
                </c:pt>
                <c:pt idx="82">
                  <c:v>0.01</c:v>
                </c:pt>
                <c:pt idx="83">
                  <c:v>0.01</c:v>
                </c:pt>
                <c:pt idx="84">
                  <c:v>0.01</c:v>
                </c:pt>
                <c:pt idx="85">
                  <c:v>0.01</c:v>
                </c:pt>
                <c:pt idx="86">
                  <c:v>0.01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0.01</c:v>
                </c:pt>
                <c:pt idx="102">
                  <c:v>0.01</c:v>
                </c:pt>
                <c:pt idx="103">
                  <c:v>0.01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'Computation Sheet'!$BG$21:$BG$170</c:f>
              <c:numCache>
                <c:formatCode>0</c:formatCode>
                <c:ptCount val="15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530-4F77-B496-BB5BDF19A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83296"/>
        <c:axId val="113389952"/>
      </c:scatterChart>
      <c:valAx>
        <c:axId val="113383296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70186840252157179"/>
              <c:y val="0.92916097408353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89952"/>
        <c:crosses val="autoZero"/>
        <c:crossBetween val="midCat"/>
        <c:majorUnit val="10"/>
        <c:minorUnit val="10"/>
      </c:valAx>
      <c:valAx>
        <c:axId val="113389952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53652349747672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83296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35893315004429"/>
          <c:y val="5.0521863575000145E-2"/>
          <c:w val="0.45202901627027037"/>
          <c:h val="0.17133464277230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5621091267864"/>
          <c:y val="3.3983049958236165E-2"/>
          <c:w val="0.85512046857466617"/>
          <c:h val="0.88755730479157979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2'!$BP$36:$BP$43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2'!$BY$36:$BY$43</c:f>
            </c:numRef>
          </c:yVal>
          <c:smooth val="1"/>
          <c:extLst>
            <c:ext xmlns:c16="http://schemas.microsoft.com/office/drawing/2014/chart" uri="{C3380CC4-5D6E-409C-BE32-E72D297353CC}">
              <c16:uniqueId val="{00000000-3E7E-4B15-8026-ED5210ACB02B}"/>
            </c:ext>
          </c:extLst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'Example Computation Sheet 2'!$BP$36:$BP$44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2'!$BZ$36:$BZ$44</c:f>
              <c:numCache>
                <c:formatCode>#,##0</c:formatCode>
                <c:ptCount val="9"/>
                <c:pt idx="0">
                  <c:v>15000</c:v>
                </c:pt>
                <c:pt idx="1">
                  <c:v>12500</c:v>
                </c:pt>
                <c:pt idx="2">
                  <c:v>10300</c:v>
                </c:pt>
                <c:pt idx="3">
                  <c:v>8350</c:v>
                </c:pt>
                <c:pt idx="4">
                  <c:v>6170</c:v>
                </c:pt>
                <c:pt idx="5">
                  <c:v>4740</c:v>
                </c:pt>
                <c:pt idx="6">
                  <c:v>3020</c:v>
                </c:pt>
                <c:pt idx="7">
                  <c:v>2050</c:v>
                </c:pt>
                <c:pt idx="8">
                  <c:v>1500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7E-4B15-8026-ED5210ACB02B}"/>
            </c:ext>
          </c:extLst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'Example Computation Sheet 2'!$BP$36:$BP$44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2'!$CG$36:$CG$44</c:f>
              <c:numCache>
                <c:formatCode>#,##0</c:formatCode>
                <c:ptCount val="9"/>
                <c:pt idx="0">
                  <c:v>18200</c:v>
                </c:pt>
                <c:pt idx="1">
                  <c:v>14800</c:v>
                </c:pt>
                <c:pt idx="2">
                  <c:v>12000</c:v>
                </c:pt>
                <c:pt idx="3">
                  <c:v>9540</c:v>
                </c:pt>
                <c:pt idx="4">
                  <c:v>6870</c:v>
                </c:pt>
                <c:pt idx="5">
                  <c:v>5180</c:v>
                </c:pt>
                <c:pt idx="6">
                  <c:v>3240</c:v>
                </c:pt>
                <c:pt idx="7">
                  <c:v>2220</c:v>
                </c:pt>
                <c:pt idx="8">
                  <c:v>1650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7E-4B15-8026-ED5210ACB02B}"/>
            </c:ext>
          </c:extLst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'Example Computation Sheet 2'!$BP$36:$BP$44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2'!$CJ$36:$CJ$44</c:f>
              <c:numCache>
                <c:formatCode>#,##0</c:formatCode>
                <c:ptCount val="9"/>
                <c:pt idx="0">
                  <c:v>12800</c:v>
                </c:pt>
                <c:pt idx="1">
                  <c:v>10800</c:v>
                </c:pt>
                <c:pt idx="2">
                  <c:v>9020</c:v>
                </c:pt>
                <c:pt idx="3">
                  <c:v>7450</c:v>
                </c:pt>
                <c:pt idx="4">
                  <c:v>5620</c:v>
                </c:pt>
                <c:pt idx="5">
                  <c:v>4380</c:v>
                </c:pt>
                <c:pt idx="6">
                  <c:v>2800</c:v>
                </c:pt>
                <c:pt idx="7">
                  <c:v>1870</c:v>
                </c:pt>
                <c:pt idx="8">
                  <c:v>1340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7E-4B15-8026-ED5210ACB02B}"/>
            </c:ext>
          </c:extLst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'Example Computation Sheet 2'!$BF$21:$BF$170</c:f>
              <c:numCache>
                <c:formatCode>0.0</c:formatCode>
                <c:ptCount val="150"/>
                <c:pt idx="0">
                  <c:v>1.1000000000000001</c:v>
                </c:pt>
                <c:pt idx="1">
                  <c:v>22</c:v>
                </c:pt>
                <c:pt idx="2">
                  <c:v>13.2</c:v>
                </c:pt>
                <c:pt idx="3">
                  <c:v>3.5675675675675675</c:v>
                </c:pt>
                <c:pt idx="4">
                  <c:v>6.6</c:v>
                </c:pt>
                <c:pt idx="5">
                  <c:v>1.9411764705882353</c:v>
                </c:pt>
                <c:pt idx="6">
                  <c:v>1.1578947368421053</c:v>
                </c:pt>
                <c:pt idx="7">
                  <c:v>1.2692307692307692</c:v>
                </c:pt>
                <c:pt idx="8">
                  <c:v>1.2110091743119267</c:v>
                </c:pt>
                <c:pt idx="9">
                  <c:v>132</c:v>
                </c:pt>
                <c:pt idx="10">
                  <c:v>2.129032258064516</c:v>
                </c:pt>
                <c:pt idx="11">
                  <c:v>2.129032258064516</c:v>
                </c:pt>
                <c:pt idx="12">
                  <c:v>3.4736842105263159</c:v>
                </c:pt>
                <c:pt idx="13">
                  <c:v>3.4736842105263159</c:v>
                </c:pt>
                <c:pt idx="14">
                  <c:v>1.4831460674157304</c:v>
                </c:pt>
                <c:pt idx="15">
                  <c:v>2.2758620689655173</c:v>
                </c:pt>
                <c:pt idx="16">
                  <c:v>1.2110091743119267</c:v>
                </c:pt>
                <c:pt idx="17">
                  <c:v>4.125</c:v>
                </c:pt>
                <c:pt idx="18">
                  <c:v>6.9473684210526319</c:v>
                </c:pt>
                <c:pt idx="19">
                  <c:v>66</c:v>
                </c:pt>
                <c:pt idx="20">
                  <c:v>1.4831460674157304</c:v>
                </c:pt>
                <c:pt idx="21">
                  <c:v>3.7714285714285714</c:v>
                </c:pt>
                <c:pt idx="22">
                  <c:v>0.01</c:v>
                </c:pt>
                <c:pt idx="23">
                  <c:v>5.5</c:v>
                </c:pt>
                <c:pt idx="24">
                  <c:v>1.9411764705882353</c:v>
                </c:pt>
                <c:pt idx="25">
                  <c:v>3.4736842105263159</c:v>
                </c:pt>
                <c:pt idx="26">
                  <c:v>1.6708860759493671</c:v>
                </c:pt>
                <c:pt idx="27">
                  <c:v>9.4285714285714288</c:v>
                </c:pt>
                <c:pt idx="28">
                  <c:v>1.32</c:v>
                </c:pt>
                <c:pt idx="29">
                  <c:v>1.4347826086956521</c:v>
                </c:pt>
                <c:pt idx="30">
                  <c:v>2.9333333333333331</c:v>
                </c:pt>
                <c:pt idx="31">
                  <c:v>1.6708860759493671</c:v>
                </c:pt>
                <c:pt idx="32">
                  <c:v>8.25</c:v>
                </c:pt>
                <c:pt idx="33">
                  <c:v>1.6708860759493671</c:v>
                </c:pt>
                <c:pt idx="34">
                  <c:v>1.3608247422680413</c:v>
                </c:pt>
                <c:pt idx="35">
                  <c:v>14.666666666666666</c:v>
                </c:pt>
                <c:pt idx="36">
                  <c:v>7.333333333333333</c:v>
                </c:pt>
                <c:pt idx="37">
                  <c:v>1.0819672131147542</c:v>
                </c:pt>
                <c:pt idx="38">
                  <c:v>4.7142857142857144</c:v>
                </c:pt>
                <c:pt idx="39">
                  <c:v>7.7647058823529411</c:v>
                </c:pt>
                <c:pt idx="40">
                  <c:v>4.5517241379310347</c:v>
                </c:pt>
                <c:pt idx="41">
                  <c:v>26.4</c:v>
                </c:pt>
                <c:pt idx="42">
                  <c:v>18.857142857142858</c:v>
                </c:pt>
                <c:pt idx="43">
                  <c:v>1.1282051282051282</c:v>
                </c:pt>
                <c:pt idx="44">
                  <c:v>4.258064516129032</c:v>
                </c:pt>
                <c:pt idx="45">
                  <c:v>1.3894736842105264</c:v>
                </c:pt>
                <c:pt idx="46">
                  <c:v>3.6666666666666665</c:v>
                </c:pt>
                <c:pt idx="47">
                  <c:v>2.4444444444444446</c:v>
                </c:pt>
                <c:pt idx="48">
                  <c:v>44</c:v>
                </c:pt>
                <c:pt idx="49">
                  <c:v>1.346938775510204</c:v>
                </c:pt>
                <c:pt idx="50">
                  <c:v>2.129032258064516</c:v>
                </c:pt>
                <c:pt idx="51">
                  <c:v>2.4905660377358489</c:v>
                </c:pt>
                <c:pt idx="52">
                  <c:v>1.064516129032258</c:v>
                </c:pt>
                <c:pt idx="53">
                  <c:v>3.8823529411764706</c:v>
                </c:pt>
                <c:pt idx="54">
                  <c:v>2.1639344262295084</c:v>
                </c:pt>
                <c:pt idx="55">
                  <c:v>1.2571428571428571</c:v>
                </c:pt>
                <c:pt idx="56">
                  <c:v>11</c:v>
                </c:pt>
                <c:pt idx="57">
                  <c:v>1.5714285714285714</c:v>
                </c:pt>
                <c:pt idx="58">
                  <c:v>2.5384615384615383</c:v>
                </c:pt>
                <c:pt idx="59">
                  <c:v>1.2941176470588236</c:v>
                </c:pt>
                <c:pt idx="60">
                  <c:v>2.2758620689655173</c:v>
                </c:pt>
                <c:pt idx="61">
                  <c:v>2.3571428571428572</c:v>
                </c:pt>
                <c:pt idx="62">
                  <c:v>1.736842105263158</c:v>
                </c:pt>
                <c:pt idx="63">
                  <c:v>1.2815533980582525</c:v>
                </c:pt>
                <c:pt idx="64">
                  <c:v>1.8082191780821917</c:v>
                </c:pt>
                <c:pt idx="65">
                  <c:v>5.28</c:v>
                </c:pt>
                <c:pt idx="66">
                  <c:v>1.7837837837837838</c:v>
                </c:pt>
                <c:pt idx="67">
                  <c:v>10.153846153846153</c:v>
                </c:pt>
                <c:pt idx="68">
                  <c:v>1.8333333333333333</c:v>
                </c:pt>
                <c:pt idx="69">
                  <c:v>5.0769230769230766</c:v>
                </c:pt>
                <c:pt idx="70">
                  <c:v>2.64</c:v>
                </c:pt>
                <c:pt idx="71">
                  <c:v>1.4505494505494505</c:v>
                </c:pt>
                <c:pt idx="72">
                  <c:v>1.03125</c:v>
                </c:pt>
                <c:pt idx="73">
                  <c:v>1.168141592920354</c:v>
                </c:pt>
                <c:pt idx="74">
                  <c:v>1.9701492537313432</c:v>
                </c:pt>
                <c:pt idx="75">
                  <c:v>4.4000000000000004</c:v>
                </c:pt>
                <c:pt idx="76">
                  <c:v>2.8085106382978724</c:v>
                </c:pt>
                <c:pt idx="77">
                  <c:v>1.6097560975609757</c:v>
                </c:pt>
                <c:pt idx="78">
                  <c:v>1.5714285714285714</c:v>
                </c:pt>
                <c:pt idx="79">
                  <c:v>1.8857142857142857</c:v>
                </c:pt>
                <c:pt idx="80">
                  <c:v>1.4193548387096775</c:v>
                </c:pt>
                <c:pt idx="81">
                  <c:v>1.0393700787401574</c:v>
                </c:pt>
                <c:pt idx="82">
                  <c:v>1.233644859813084</c:v>
                </c:pt>
                <c:pt idx="83">
                  <c:v>6.2857142857142856</c:v>
                </c:pt>
                <c:pt idx="84">
                  <c:v>1.0232558139534884</c:v>
                </c:pt>
                <c:pt idx="85">
                  <c:v>1.306930693069307</c:v>
                </c:pt>
                <c:pt idx="86">
                  <c:v>1.5903614457831325</c:v>
                </c:pt>
                <c:pt idx="87">
                  <c:v>1.375</c:v>
                </c:pt>
                <c:pt idx="88">
                  <c:v>2</c:v>
                </c:pt>
                <c:pt idx="89">
                  <c:v>3.0697674418604652</c:v>
                </c:pt>
                <c:pt idx="90">
                  <c:v>2.4</c:v>
                </c:pt>
                <c:pt idx="91">
                  <c:v>2.8695652173913042</c:v>
                </c:pt>
                <c:pt idx="92">
                  <c:v>1.8591549295774648</c:v>
                </c:pt>
                <c:pt idx="93">
                  <c:v>1.5</c:v>
                </c:pt>
                <c:pt idx="94">
                  <c:v>16.5</c:v>
                </c:pt>
                <c:pt idx="95">
                  <c:v>1.1186440677966101</c:v>
                </c:pt>
                <c:pt idx="96">
                  <c:v>2.693877551020408</c:v>
                </c:pt>
                <c:pt idx="97">
                  <c:v>2.2000000000000002</c:v>
                </c:pt>
                <c:pt idx="98">
                  <c:v>3</c:v>
                </c:pt>
                <c:pt idx="99">
                  <c:v>1.4042553191489362</c:v>
                </c:pt>
                <c:pt idx="100">
                  <c:v>2.0307692307692307</c:v>
                </c:pt>
                <c:pt idx="101">
                  <c:v>12</c:v>
                </c:pt>
                <c:pt idx="102">
                  <c:v>3.4736842105263159</c:v>
                </c:pt>
                <c:pt idx="103">
                  <c:v>2.5882352941176472</c:v>
                </c:pt>
                <c:pt idx="104">
                  <c:v>3.1428571428571428</c:v>
                </c:pt>
                <c:pt idx="105">
                  <c:v>1.0819672131147542</c:v>
                </c:pt>
                <c:pt idx="106">
                  <c:v>1.7142857142857142</c:v>
                </c:pt>
                <c:pt idx="107">
                  <c:v>1.0476190476190477</c:v>
                </c:pt>
                <c:pt idx="108">
                  <c:v>1.5172413793103448</c:v>
                </c:pt>
                <c:pt idx="109">
                  <c:v>4.8888888888888893</c:v>
                </c:pt>
                <c:pt idx="110">
                  <c:v>1.0909090909090908</c:v>
                </c:pt>
                <c:pt idx="111">
                  <c:v>1.6923076923076923</c:v>
                </c:pt>
                <c:pt idx="112">
                  <c:v>1.1785714285714286</c:v>
                </c:pt>
                <c:pt idx="113">
                  <c:v>5.7391304347826084</c:v>
                </c:pt>
                <c:pt idx="114">
                  <c:v>1.76</c:v>
                </c:pt>
                <c:pt idx="115">
                  <c:v>2.3157894736842106</c:v>
                </c:pt>
                <c:pt idx="116">
                  <c:v>1.1891891891891893</c:v>
                </c:pt>
                <c:pt idx="117">
                  <c:v>8.8000000000000007</c:v>
                </c:pt>
                <c:pt idx="118">
                  <c:v>1.1379310344827587</c:v>
                </c:pt>
                <c:pt idx="119">
                  <c:v>1.1186440677966101</c:v>
                </c:pt>
                <c:pt idx="120">
                  <c:v>1.0076335877862594</c:v>
                </c:pt>
                <c:pt idx="121">
                  <c:v>2.8085106382978724</c:v>
                </c:pt>
                <c:pt idx="122">
                  <c:v>1.056</c:v>
                </c:pt>
                <c:pt idx="123">
                  <c:v>1.3333333333333333</c:v>
                </c:pt>
                <c:pt idx="124">
                  <c:v>1.1578947368421053</c:v>
                </c:pt>
                <c:pt idx="125">
                  <c:v>1.2452830188679245</c:v>
                </c:pt>
                <c:pt idx="126">
                  <c:v>1.5348837209302326</c:v>
                </c:pt>
                <c:pt idx="127">
                  <c:v>1.2222222222222223</c:v>
                </c:pt>
                <c:pt idx="128">
                  <c:v>6</c:v>
                </c:pt>
                <c:pt idx="129">
                  <c:v>4</c:v>
                </c:pt>
                <c:pt idx="130">
                  <c:v>1.0153846153846153</c:v>
                </c:pt>
                <c:pt idx="131">
                  <c:v>33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'Example Computation Sheet 2'!$BG$21:$BG$170</c:f>
              <c:numCache>
                <c:formatCode>0</c:formatCode>
                <c:ptCount val="150"/>
                <c:pt idx="0">
                  <c:v>1730</c:v>
                </c:pt>
                <c:pt idx="1">
                  <c:v>7900</c:v>
                </c:pt>
                <c:pt idx="2">
                  <c:v>6850</c:v>
                </c:pt>
                <c:pt idx="3">
                  <c:v>4040</c:v>
                </c:pt>
                <c:pt idx="4">
                  <c:v>4820</c:v>
                </c:pt>
                <c:pt idx="5">
                  <c:v>3000</c:v>
                </c:pt>
                <c:pt idx="6">
                  <c:v>1800</c:v>
                </c:pt>
                <c:pt idx="7">
                  <c:v>2100</c:v>
                </c:pt>
                <c:pt idx="8">
                  <c:v>1900</c:v>
                </c:pt>
                <c:pt idx="9">
                  <c:v>21000</c:v>
                </c:pt>
                <c:pt idx="10">
                  <c:v>3200</c:v>
                </c:pt>
                <c:pt idx="11">
                  <c:v>3200</c:v>
                </c:pt>
                <c:pt idx="12">
                  <c:v>4000</c:v>
                </c:pt>
                <c:pt idx="13">
                  <c:v>4000</c:v>
                </c:pt>
                <c:pt idx="14">
                  <c:v>2500</c:v>
                </c:pt>
                <c:pt idx="15">
                  <c:v>3300</c:v>
                </c:pt>
                <c:pt idx="16">
                  <c:v>1900</c:v>
                </c:pt>
                <c:pt idx="17">
                  <c:v>4200</c:v>
                </c:pt>
                <c:pt idx="18">
                  <c:v>5000</c:v>
                </c:pt>
                <c:pt idx="19">
                  <c:v>12000</c:v>
                </c:pt>
                <c:pt idx="20">
                  <c:v>2500</c:v>
                </c:pt>
                <c:pt idx="21">
                  <c:v>4100</c:v>
                </c:pt>
                <c:pt idx="22">
                  <c:v>-10</c:v>
                </c:pt>
                <c:pt idx="23">
                  <c:v>4700</c:v>
                </c:pt>
                <c:pt idx="24">
                  <c:v>3000</c:v>
                </c:pt>
                <c:pt idx="25">
                  <c:v>4000</c:v>
                </c:pt>
                <c:pt idx="26">
                  <c:v>2700</c:v>
                </c:pt>
                <c:pt idx="27">
                  <c:v>5900</c:v>
                </c:pt>
                <c:pt idx="28">
                  <c:v>2240</c:v>
                </c:pt>
                <c:pt idx="29">
                  <c:v>2470</c:v>
                </c:pt>
                <c:pt idx="30">
                  <c:v>3820</c:v>
                </c:pt>
                <c:pt idx="31">
                  <c:v>2700</c:v>
                </c:pt>
                <c:pt idx="32">
                  <c:v>5380</c:v>
                </c:pt>
                <c:pt idx="33">
                  <c:v>2700</c:v>
                </c:pt>
                <c:pt idx="34">
                  <c:v>2340</c:v>
                </c:pt>
                <c:pt idx="35">
                  <c:v>7000</c:v>
                </c:pt>
                <c:pt idx="36">
                  <c:v>5200</c:v>
                </c:pt>
                <c:pt idx="37">
                  <c:v>1670</c:v>
                </c:pt>
                <c:pt idx="38">
                  <c:v>4510</c:v>
                </c:pt>
                <c:pt idx="39">
                  <c:v>5230</c:v>
                </c:pt>
                <c:pt idx="40">
                  <c:v>4450</c:v>
                </c:pt>
                <c:pt idx="41">
                  <c:v>8550</c:v>
                </c:pt>
                <c:pt idx="42">
                  <c:v>7440</c:v>
                </c:pt>
                <c:pt idx="43">
                  <c:v>1780</c:v>
                </c:pt>
                <c:pt idx="44">
                  <c:v>4350</c:v>
                </c:pt>
                <c:pt idx="45">
                  <c:v>2410</c:v>
                </c:pt>
                <c:pt idx="46">
                  <c:v>4050</c:v>
                </c:pt>
                <c:pt idx="47">
                  <c:v>3430</c:v>
                </c:pt>
                <c:pt idx="48">
                  <c:v>10200</c:v>
                </c:pt>
                <c:pt idx="49">
                  <c:v>2280</c:v>
                </c:pt>
                <c:pt idx="50">
                  <c:v>3200</c:v>
                </c:pt>
                <c:pt idx="51">
                  <c:v>3500</c:v>
                </c:pt>
                <c:pt idx="52">
                  <c:v>1660</c:v>
                </c:pt>
                <c:pt idx="53">
                  <c:v>4110</c:v>
                </c:pt>
                <c:pt idx="54">
                  <c:v>3280</c:v>
                </c:pt>
                <c:pt idx="55">
                  <c:v>2020</c:v>
                </c:pt>
                <c:pt idx="56">
                  <c:v>6180</c:v>
                </c:pt>
                <c:pt idx="57">
                  <c:v>2580</c:v>
                </c:pt>
                <c:pt idx="58">
                  <c:v>3510</c:v>
                </c:pt>
                <c:pt idx="59">
                  <c:v>2180</c:v>
                </c:pt>
                <c:pt idx="60">
                  <c:v>3300</c:v>
                </c:pt>
                <c:pt idx="61">
                  <c:v>3380</c:v>
                </c:pt>
                <c:pt idx="62">
                  <c:v>2770</c:v>
                </c:pt>
                <c:pt idx="63">
                  <c:v>2110</c:v>
                </c:pt>
                <c:pt idx="64">
                  <c:v>2900</c:v>
                </c:pt>
                <c:pt idx="65">
                  <c:v>4660</c:v>
                </c:pt>
                <c:pt idx="66">
                  <c:v>2850</c:v>
                </c:pt>
                <c:pt idx="67">
                  <c:v>6090</c:v>
                </c:pt>
                <c:pt idx="68">
                  <c:v>2910</c:v>
                </c:pt>
                <c:pt idx="69">
                  <c:v>4630</c:v>
                </c:pt>
                <c:pt idx="70">
                  <c:v>3660</c:v>
                </c:pt>
                <c:pt idx="71">
                  <c:v>2490</c:v>
                </c:pt>
                <c:pt idx="72">
                  <c:v>1220</c:v>
                </c:pt>
                <c:pt idx="73">
                  <c:v>1840</c:v>
                </c:pt>
                <c:pt idx="74">
                  <c:v>3040</c:v>
                </c:pt>
                <c:pt idx="75">
                  <c:v>4370</c:v>
                </c:pt>
                <c:pt idx="76">
                  <c:v>3770</c:v>
                </c:pt>
                <c:pt idx="77">
                  <c:v>2680</c:v>
                </c:pt>
                <c:pt idx="78">
                  <c:v>2580</c:v>
                </c:pt>
                <c:pt idx="79">
                  <c:v>2960</c:v>
                </c:pt>
                <c:pt idx="80">
                  <c:v>2440</c:v>
                </c:pt>
                <c:pt idx="81">
                  <c:v>1450</c:v>
                </c:pt>
                <c:pt idx="82">
                  <c:v>1940</c:v>
                </c:pt>
                <c:pt idx="83">
                  <c:v>4810</c:v>
                </c:pt>
                <c:pt idx="84">
                  <c:v>1180</c:v>
                </c:pt>
                <c:pt idx="85">
                  <c:v>2210</c:v>
                </c:pt>
                <c:pt idx="86">
                  <c:v>2630</c:v>
                </c:pt>
                <c:pt idx="87">
                  <c:v>2390</c:v>
                </c:pt>
                <c:pt idx="88">
                  <c:v>3050</c:v>
                </c:pt>
                <c:pt idx="89">
                  <c:v>3870</c:v>
                </c:pt>
                <c:pt idx="90">
                  <c:v>3400</c:v>
                </c:pt>
                <c:pt idx="91">
                  <c:v>3780</c:v>
                </c:pt>
                <c:pt idx="92">
                  <c:v>2940</c:v>
                </c:pt>
                <c:pt idx="93">
                  <c:v>2510</c:v>
                </c:pt>
                <c:pt idx="94">
                  <c:v>7340</c:v>
                </c:pt>
                <c:pt idx="95">
                  <c:v>1740</c:v>
                </c:pt>
                <c:pt idx="96">
                  <c:v>3740</c:v>
                </c:pt>
                <c:pt idx="97">
                  <c:v>3290</c:v>
                </c:pt>
                <c:pt idx="98">
                  <c:v>3860</c:v>
                </c:pt>
                <c:pt idx="99">
                  <c:v>2420</c:v>
                </c:pt>
                <c:pt idx="100">
                  <c:v>3170</c:v>
                </c:pt>
                <c:pt idx="101">
                  <c:v>6590</c:v>
                </c:pt>
                <c:pt idx="102">
                  <c:v>4000</c:v>
                </c:pt>
                <c:pt idx="103">
                  <c:v>3520</c:v>
                </c:pt>
                <c:pt idx="104">
                  <c:v>3920</c:v>
                </c:pt>
                <c:pt idx="105">
                  <c:v>1670</c:v>
                </c:pt>
                <c:pt idx="106">
                  <c:v>2740</c:v>
                </c:pt>
                <c:pt idx="107">
                  <c:v>1570</c:v>
                </c:pt>
                <c:pt idx="108">
                  <c:v>2520</c:v>
                </c:pt>
                <c:pt idx="109">
                  <c:v>4520</c:v>
                </c:pt>
                <c:pt idx="110">
                  <c:v>1720</c:v>
                </c:pt>
                <c:pt idx="111">
                  <c:v>2730</c:v>
                </c:pt>
                <c:pt idx="112">
                  <c:v>1850</c:v>
                </c:pt>
                <c:pt idx="113">
                  <c:v>4730</c:v>
                </c:pt>
                <c:pt idx="114">
                  <c:v>2830</c:v>
                </c:pt>
                <c:pt idx="115">
                  <c:v>3310</c:v>
                </c:pt>
                <c:pt idx="116">
                  <c:v>1880</c:v>
                </c:pt>
                <c:pt idx="117">
                  <c:v>5820</c:v>
                </c:pt>
                <c:pt idx="118">
                  <c:v>1790</c:v>
                </c:pt>
                <c:pt idx="119">
                  <c:v>1740</c:v>
                </c:pt>
                <c:pt idx="120">
                  <c:v>880</c:v>
                </c:pt>
                <c:pt idx="121">
                  <c:v>3770</c:v>
                </c:pt>
                <c:pt idx="122">
                  <c:v>1600</c:v>
                </c:pt>
                <c:pt idx="123">
                  <c:v>2270</c:v>
                </c:pt>
                <c:pt idx="124">
                  <c:v>1800</c:v>
                </c:pt>
                <c:pt idx="125">
                  <c:v>2010</c:v>
                </c:pt>
                <c:pt idx="126">
                  <c:v>2530</c:v>
                </c:pt>
                <c:pt idx="127">
                  <c:v>1920</c:v>
                </c:pt>
                <c:pt idx="128">
                  <c:v>4770</c:v>
                </c:pt>
                <c:pt idx="129">
                  <c:v>4180</c:v>
                </c:pt>
                <c:pt idx="130">
                  <c:v>933</c:v>
                </c:pt>
                <c:pt idx="131">
                  <c:v>9730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E7E-4B15-8026-ED5210ACB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42720"/>
        <c:axId val="122598528"/>
      </c:scatterChart>
      <c:valAx>
        <c:axId val="122542720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68512670190937297"/>
              <c:y val="0.933534271330837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98528"/>
        <c:crosses val="autoZero"/>
        <c:crossBetween val="midCat"/>
        <c:majorUnit val="10"/>
        <c:minorUnit val="10"/>
      </c:valAx>
      <c:valAx>
        <c:axId val="122598528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67816574157738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42720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37365355004566"/>
          <c:y val="4.7975990706079774E-2"/>
          <c:w val="0.45202901627027042"/>
          <c:h val="0.1479262940493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48160018492247E-2"/>
          <c:y val="5.1868798287152455E-2"/>
          <c:w val="0.87595361696418406"/>
          <c:h val="0.71090902793115485"/>
        </c:manualLayout>
      </c:layout>
      <c:scatterChart>
        <c:scatterStyle val="lineMarker"/>
        <c:varyColors val="0"/>
        <c:ser>
          <c:idx val="0"/>
          <c:order val="0"/>
          <c:tx>
            <c:v>Data Record Plot</c:v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'Example Computation Sheet 2'!$U$21:$U$170</c:f>
              <c:numCache>
                <c:formatCode>General</c:formatCode>
                <c:ptCount val="150"/>
                <c:pt idx="0">
                  <c:v>1882</c:v>
                </c:pt>
                <c:pt idx="1">
                  <c:v>1883</c:v>
                </c:pt>
                <c:pt idx="2">
                  <c:v>1884</c:v>
                </c:pt>
                <c:pt idx="3">
                  <c:v>1885</c:v>
                </c:pt>
                <c:pt idx="4">
                  <c:v>1886</c:v>
                </c:pt>
                <c:pt idx="5">
                  <c:v>1887</c:v>
                </c:pt>
                <c:pt idx="6">
                  <c:v>1888</c:v>
                </c:pt>
                <c:pt idx="7">
                  <c:v>1889</c:v>
                </c:pt>
                <c:pt idx="8">
                  <c:v>1890</c:v>
                </c:pt>
                <c:pt idx="9">
                  <c:v>1891</c:v>
                </c:pt>
                <c:pt idx="10">
                  <c:v>1892</c:v>
                </c:pt>
                <c:pt idx="11">
                  <c:v>1893</c:v>
                </c:pt>
                <c:pt idx="12">
                  <c:v>1894</c:v>
                </c:pt>
                <c:pt idx="13">
                  <c:v>1895</c:v>
                </c:pt>
                <c:pt idx="14">
                  <c:v>1896</c:v>
                </c:pt>
                <c:pt idx="15">
                  <c:v>1897</c:v>
                </c:pt>
                <c:pt idx="16">
                  <c:v>1898</c:v>
                </c:pt>
                <c:pt idx="17">
                  <c:v>1899</c:v>
                </c:pt>
                <c:pt idx="18">
                  <c:v>1900</c:v>
                </c:pt>
                <c:pt idx="19">
                  <c:v>1901</c:v>
                </c:pt>
                <c:pt idx="20">
                  <c:v>1902</c:v>
                </c:pt>
                <c:pt idx="21">
                  <c:v>1903</c:v>
                </c:pt>
                <c:pt idx="22">
                  <c:v>1904</c:v>
                </c:pt>
                <c:pt idx="23">
                  <c:v>1905</c:v>
                </c:pt>
                <c:pt idx="24">
                  <c:v>1906</c:v>
                </c:pt>
                <c:pt idx="25">
                  <c:v>1907</c:v>
                </c:pt>
                <c:pt idx="26">
                  <c:v>1908</c:v>
                </c:pt>
                <c:pt idx="27">
                  <c:v>1909</c:v>
                </c:pt>
                <c:pt idx="28">
                  <c:v>1910</c:v>
                </c:pt>
                <c:pt idx="29">
                  <c:v>1911</c:v>
                </c:pt>
                <c:pt idx="30">
                  <c:v>1912</c:v>
                </c:pt>
                <c:pt idx="31">
                  <c:v>1913</c:v>
                </c:pt>
                <c:pt idx="32">
                  <c:v>1914</c:v>
                </c:pt>
                <c:pt idx="33">
                  <c:v>1915</c:v>
                </c:pt>
                <c:pt idx="34">
                  <c:v>1916</c:v>
                </c:pt>
                <c:pt idx="35">
                  <c:v>1917</c:v>
                </c:pt>
                <c:pt idx="36">
                  <c:v>1918</c:v>
                </c:pt>
                <c:pt idx="37">
                  <c:v>1919</c:v>
                </c:pt>
                <c:pt idx="38">
                  <c:v>1920</c:v>
                </c:pt>
                <c:pt idx="39">
                  <c:v>1921</c:v>
                </c:pt>
                <c:pt idx="40">
                  <c:v>1922</c:v>
                </c:pt>
                <c:pt idx="41">
                  <c:v>1923</c:v>
                </c:pt>
                <c:pt idx="42">
                  <c:v>1924</c:v>
                </c:pt>
                <c:pt idx="43">
                  <c:v>1925</c:v>
                </c:pt>
                <c:pt idx="44">
                  <c:v>1926</c:v>
                </c:pt>
                <c:pt idx="45">
                  <c:v>1927</c:v>
                </c:pt>
                <c:pt idx="46">
                  <c:v>1928</c:v>
                </c:pt>
                <c:pt idx="47">
                  <c:v>1929</c:v>
                </c:pt>
                <c:pt idx="48">
                  <c:v>1930</c:v>
                </c:pt>
                <c:pt idx="49">
                  <c:v>1931</c:v>
                </c:pt>
                <c:pt idx="50">
                  <c:v>1932</c:v>
                </c:pt>
                <c:pt idx="51">
                  <c:v>1933</c:v>
                </c:pt>
                <c:pt idx="52">
                  <c:v>1934</c:v>
                </c:pt>
                <c:pt idx="53">
                  <c:v>1935</c:v>
                </c:pt>
                <c:pt idx="54">
                  <c:v>1936</c:v>
                </c:pt>
                <c:pt idx="55">
                  <c:v>1937</c:v>
                </c:pt>
                <c:pt idx="56">
                  <c:v>1938</c:v>
                </c:pt>
                <c:pt idx="57">
                  <c:v>1939</c:v>
                </c:pt>
                <c:pt idx="58">
                  <c:v>1940</c:v>
                </c:pt>
                <c:pt idx="59">
                  <c:v>1941</c:v>
                </c:pt>
                <c:pt idx="60">
                  <c:v>1942</c:v>
                </c:pt>
                <c:pt idx="61">
                  <c:v>1943</c:v>
                </c:pt>
                <c:pt idx="62">
                  <c:v>1944</c:v>
                </c:pt>
                <c:pt idx="63">
                  <c:v>1945</c:v>
                </c:pt>
                <c:pt idx="64">
                  <c:v>1946</c:v>
                </c:pt>
                <c:pt idx="65">
                  <c:v>1947</c:v>
                </c:pt>
                <c:pt idx="66">
                  <c:v>1948</c:v>
                </c:pt>
                <c:pt idx="67">
                  <c:v>1949</c:v>
                </c:pt>
                <c:pt idx="68">
                  <c:v>1950</c:v>
                </c:pt>
                <c:pt idx="69">
                  <c:v>1951</c:v>
                </c:pt>
                <c:pt idx="70">
                  <c:v>1952</c:v>
                </c:pt>
                <c:pt idx="71">
                  <c:v>1953</c:v>
                </c:pt>
                <c:pt idx="72">
                  <c:v>1954</c:v>
                </c:pt>
                <c:pt idx="73">
                  <c:v>1955</c:v>
                </c:pt>
                <c:pt idx="74">
                  <c:v>1956</c:v>
                </c:pt>
                <c:pt idx="75">
                  <c:v>1957</c:v>
                </c:pt>
                <c:pt idx="76">
                  <c:v>1958</c:v>
                </c:pt>
                <c:pt idx="77">
                  <c:v>1959</c:v>
                </c:pt>
                <c:pt idx="78">
                  <c:v>1960</c:v>
                </c:pt>
                <c:pt idx="79">
                  <c:v>1961</c:v>
                </c:pt>
                <c:pt idx="80">
                  <c:v>1962</c:v>
                </c:pt>
                <c:pt idx="81">
                  <c:v>1963</c:v>
                </c:pt>
                <c:pt idx="82">
                  <c:v>1964</c:v>
                </c:pt>
                <c:pt idx="83">
                  <c:v>1965</c:v>
                </c:pt>
                <c:pt idx="84">
                  <c:v>1966</c:v>
                </c:pt>
                <c:pt idx="85">
                  <c:v>1967</c:v>
                </c:pt>
                <c:pt idx="86">
                  <c:v>1968</c:v>
                </c:pt>
                <c:pt idx="87">
                  <c:v>1969</c:v>
                </c:pt>
                <c:pt idx="88">
                  <c:v>1970</c:v>
                </c:pt>
                <c:pt idx="89">
                  <c:v>1971</c:v>
                </c:pt>
                <c:pt idx="90">
                  <c:v>1972</c:v>
                </c:pt>
                <c:pt idx="91">
                  <c:v>1973</c:v>
                </c:pt>
                <c:pt idx="92">
                  <c:v>1974</c:v>
                </c:pt>
                <c:pt idx="93">
                  <c:v>1975</c:v>
                </c:pt>
                <c:pt idx="94">
                  <c:v>1976</c:v>
                </c:pt>
                <c:pt idx="95">
                  <c:v>1977</c:v>
                </c:pt>
                <c:pt idx="96">
                  <c:v>1978</c:v>
                </c:pt>
                <c:pt idx="97">
                  <c:v>1979</c:v>
                </c:pt>
                <c:pt idx="98">
                  <c:v>1980</c:v>
                </c:pt>
                <c:pt idx="99">
                  <c:v>1981</c:v>
                </c:pt>
                <c:pt idx="100">
                  <c:v>1982</c:v>
                </c:pt>
                <c:pt idx="101">
                  <c:v>1983</c:v>
                </c:pt>
                <c:pt idx="102">
                  <c:v>1984</c:v>
                </c:pt>
                <c:pt idx="103">
                  <c:v>1985</c:v>
                </c:pt>
                <c:pt idx="104">
                  <c:v>1986</c:v>
                </c:pt>
                <c:pt idx="105">
                  <c:v>1987</c:v>
                </c:pt>
                <c:pt idx="106">
                  <c:v>1988</c:v>
                </c:pt>
                <c:pt idx="107">
                  <c:v>1989</c:v>
                </c:pt>
                <c:pt idx="108">
                  <c:v>1990</c:v>
                </c:pt>
                <c:pt idx="109">
                  <c:v>1991</c:v>
                </c:pt>
                <c:pt idx="110">
                  <c:v>1992</c:v>
                </c:pt>
                <c:pt idx="111">
                  <c:v>1993</c:v>
                </c:pt>
                <c:pt idx="112">
                  <c:v>1994</c:v>
                </c:pt>
                <c:pt idx="113">
                  <c:v>1995</c:v>
                </c:pt>
                <c:pt idx="114">
                  <c:v>1996</c:v>
                </c:pt>
                <c:pt idx="115">
                  <c:v>1997</c:v>
                </c:pt>
                <c:pt idx="116">
                  <c:v>1998</c:v>
                </c:pt>
                <c:pt idx="117">
                  <c:v>1999</c:v>
                </c:pt>
                <c:pt idx="118">
                  <c:v>2000</c:v>
                </c:pt>
                <c:pt idx="119">
                  <c:v>2001</c:v>
                </c:pt>
                <c:pt idx="120">
                  <c:v>2002</c:v>
                </c:pt>
                <c:pt idx="121">
                  <c:v>2003</c:v>
                </c:pt>
                <c:pt idx="122">
                  <c:v>2004</c:v>
                </c:pt>
                <c:pt idx="123">
                  <c:v>2005</c:v>
                </c:pt>
                <c:pt idx="124">
                  <c:v>2006</c:v>
                </c:pt>
                <c:pt idx="125">
                  <c:v>2007</c:v>
                </c:pt>
                <c:pt idx="126">
                  <c:v>2008</c:v>
                </c:pt>
                <c:pt idx="127">
                  <c:v>2009</c:v>
                </c:pt>
                <c:pt idx="128">
                  <c:v>2010</c:v>
                </c:pt>
                <c:pt idx="129">
                  <c:v>2011</c:v>
                </c:pt>
                <c:pt idx="130">
                  <c:v>2012</c:v>
                </c:pt>
                <c:pt idx="131">
                  <c:v>2013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xVal>
          <c:yVal>
            <c:numRef>
              <c:f>'Example Computation Sheet 2'!$AI$21:$AI$170</c:f>
              <c:numCache>
                <c:formatCode>General</c:formatCode>
                <c:ptCount val="150"/>
                <c:pt idx="0">
                  <c:v>1730</c:v>
                </c:pt>
                <c:pt idx="1">
                  <c:v>7900</c:v>
                </c:pt>
                <c:pt idx="2">
                  <c:v>6850</c:v>
                </c:pt>
                <c:pt idx="3">
                  <c:v>4040</c:v>
                </c:pt>
                <c:pt idx="4">
                  <c:v>4820</c:v>
                </c:pt>
                <c:pt idx="5">
                  <c:v>3000</c:v>
                </c:pt>
                <c:pt idx="6">
                  <c:v>1800</c:v>
                </c:pt>
                <c:pt idx="7">
                  <c:v>2100</c:v>
                </c:pt>
                <c:pt idx="8">
                  <c:v>1900</c:v>
                </c:pt>
                <c:pt idx="9">
                  <c:v>21000</c:v>
                </c:pt>
                <c:pt idx="10">
                  <c:v>3200</c:v>
                </c:pt>
                <c:pt idx="11">
                  <c:v>3200</c:v>
                </c:pt>
                <c:pt idx="12">
                  <c:v>4000</c:v>
                </c:pt>
                <c:pt idx="13">
                  <c:v>4000</c:v>
                </c:pt>
                <c:pt idx="14">
                  <c:v>2500</c:v>
                </c:pt>
                <c:pt idx="15">
                  <c:v>3300</c:v>
                </c:pt>
                <c:pt idx="16">
                  <c:v>1900</c:v>
                </c:pt>
                <c:pt idx="17">
                  <c:v>4200</c:v>
                </c:pt>
                <c:pt idx="18">
                  <c:v>5000</c:v>
                </c:pt>
                <c:pt idx="19">
                  <c:v>12000</c:v>
                </c:pt>
                <c:pt idx="20">
                  <c:v>2500</c:v>
                </c:pt>
                <c:pt idx="21">
                  <c:v>4100</c:v>
                </c:pt>
                <c:pt idx="23">
                  <c:v>4700</c:v>
                </c:pt>
                <c:pt idx="24">
                  <c:v>3000</c:v>
                </c:pt>
                <c:pt idx="25">
                  <c:v>4000</c:v>
                </c:pt>
                <c:pt idx="26">
                  <c:v>2700</c:v>
                </c:pt>
                <c:pt idx="27">
                  <c:v>5900</c:v>
                </c:pt>
                <c:pt idx="28">
                  <c:v>2240</c:v>
                </c:pt>
                <c:pt idx="29">
                  <c:v>2470</c:v>
                </c:pt>
                <c:pt idx="30">
                  <c:v>3820</c:v>
                </c:pt>
                <c:pt idx="31">
                  <c:v>2700</c:v>
                </c:pt>
                <c:pt idx="32">
                  <c:v>5380</c:v>
                </c:pt>
                <c:pt idx="33">
                  <c:v>2700</c:v>
                </c:pt>
                <c:pt idx="34">
                  <c:v>2340</c:v>
                </c:pt>
                <c:pt idx="35">
                  <c:v>7000</c:v>
                </c:pt>
                <c:pt idx="36">
                  <c:v>5200</c:v>
                </c:pt>
                <c:pt idx="37">
                  <c:v>1670</c:v>
                </c:pt>
                <c:pt idx="38">
                  <c:v>4510</c:v>
                </c:pt>
                <c:pt idx="39">
                  <c:v>5230</c:v>
                </c:pt>
                <c:pt idx="40">
                  <c:v>4450</c:v>
                </c:pt>
                <c:pt idx="41">
                  <c:v>8550</c:v>
                </c:pt>
                <c:pt idx="42">
                  <c:v>7440</c:v>
                </c:pt>
                <c:pt idx="43">
                  <c:v>1780</c:v>
                </c:pt>
                <c:pt idx="44">
                  <c:v>4350</c:v>
                </c:pt>
                <c:pt idx="45">
                  <c:v>2410</c:v>
                </c:pt>
                <c:pt idx="46">
                  <c:v>4050</c:v>
                </c:pt>
                <c:pt idx="47">
                  <c:v>3430</c:v>
                </c:pt>
                <c:pt idx="48">
                  <c:v>10200</c:v>
                </c:pt>
                <c:pt idx="49">
                  <c:v>2280</c:v>
                </c:pt>
                <c:pt idx="50">
                  <c:v>3200</c:v>
                </c:pt>
                <c:pt idx="51">
                  <c:v>3500</c:v>
                </c:pt>
                <c:pt idx="52">
                  <c:v>1660</c:v>
                </c:pt>
                <c:pt idx="53">
                  <c:v>4110</c:v>
                </c:pt>
                <c:pt idx="54">
                  <c:v>3280</c:v>
                </c:pt>
                <c:pt idx="55">
                  <c:v>2020</c:v>
                </c:pt>
                <c:pt idx="56">
                  <c:v>6180</c:v>
                </c:pt>
                <c:pt idx="57">
                  <c:v>2580</c:v>
                </c:pt>
                <c:pt idx="58">
                  <c:v>3510</c:v>
                </c:pt>
                <c:pt idx="59" formatCode="#,##0">
                  <c:v>2180</c:v>
                </c:pt>
                <c:pt idx="60" formatCode="#,##0">
                  <c:v>3300</c:v>
                </c:pt>
                <c:pt idx="61" formatCode="#,##0">
                  <c:v>3380</c:v>
                </c:pt>
                <c:pt idx="62" formatCode="#,##0">
                  <c:v>2770</c:v>
                </c:pt>
                <c:pt idx="63" formatCode="#,##0">
                  <c:v>2110</c:v>
                </c:pt>
                <c:pt idx="64" formatCode="#,##0">
                  <c:v>2900</c:v>
                </c:pt>
                <c:pt idx="65" formatCode="#,##0">
                  <c:v>4660</c:v>
                </c:pt>
                <c:pt idx="66" formatCode="#,##0">
                  <c:v>2850</c:v>
                </c:pt>
                <c:pt idx="67" formatCode="#,##0">
                  <c:v>6090</c:v>
                </c:pt>
                <c:pt idx="68" formatCode="#,##0">
                  <c:v>2910</c:v>
                </c:pt>
                <c:pt idx="69" formatCode="#,##0">
                  <c:v>4630</c:v>
                </c:pt>
                <c:pt idx="70" formatCode="#,##0">
                  <c:v>3660</c:v>
                </c:pt>
                <c:pt idx="71" formatCode="#,##0">
                  <c:v>2490</c:v>
                </c:pt>
                <c:pt idx="72" formatCode="#,##0">
                  <c:v>1220</c:v>
                </c:pt>
                <c:pt idx="73" formatCode="#,##0">
                  <c:v>1840</c:v>
                </c:pt>
                <c:pt idx="74" formatCode="#,##0">
                  <c:v>3040</c:v>
                </c:pt>
                <c:pt idx="75" formatCode="#,##0">
                  <c:v>4370</c:v>
                </c:pt>
                <c:pt idx="76" formatCode="#,##0">
                  <c:v>3770</c:v>
                </c:pt>
                <c:pt idx="77" formatCode="#,##0">
                  <c:v>2680</c:v>
                </c:pt>
                <c:pt idx="78" formatCode="#,##0">
                  <c:v>2580</c:v>
                </c:pt>
                <c:pt idx="79" formatCode="#,##0">
                  <c:v>2960</c:v>
                </c:pt>
                <c:pt idx="80" formatCode="#,##0">
                  <c:v>2440</c:v>
                </c:pt>
                <c:pt idx="81" formatCode="#,##0">
                  <c:v>1450</c:v>
                </c:pt>
                <c:pt idx="82" formatCode="#,##0">
                  <c:v>1940</c:v>
                </c:pt>
                <c:pt idx="83" formatCode="#,##0">
                  <c:v>4810</c:v>
                </c:pt>
                <c:pt idx="84" formatCode="#,##0">
                  <c:v>1180</c:v>
                </c:pt>
                <c:pt idx="85" formatCode="#,##0">
                  <c:v>2210</c:v>
                </c:pt>
                <c:pt idx="86" formatCode="#,##0">
                  <c:v>2630</c:v>
                </c:pt>
                <c:pt idx="87" formatCode="#,##0">
                  <c:v>2390</c:v>
                </c:pt>
                <c:pt idx="88" formatCode="#,##0">
                  <c:v>3050</c:v>
                </c:pt>
                <c:pt idx="89" formatCode="#,##0">
                  <c:v>3870</c:v>
                </c:pt>
                <c:pt idx="90" formatCode="#,##0">
                  <c:v>3400</c:v>
                </c:pt>
                <c:pt idx="91" formatCode="#,##0">
                  <c:v>3780</c:v>
                </c:pt>
                <c:pt idx="92" formatCode="#,##0">
                  <c:v>2940</c:v>
                </c:pt>
                <c:pt idx="93" formatCode="#,##0">
                  <c:v>2510</c:v>
                </c:pt>
                <c:pt idx="94" formatCode="#,##0">
                  <c:v>7340</c:v>
                </c:pt>
                <c:pt idx="95" formatCode="#,##0">
                  <c:v>1740</c:v>
                </c:pt>
                <c:pt idx="96" formatCode="#,##0">
                  <c:v>3740</c:v>
                </c:pt>
                <c:pt idx="97" formatCode="#,##0">
                  <c:v>3290</c:v>
                </c:pt>
                <c:pt idx="98" formatCode="#,##0">
                  <c:v>3860</c:v>
                </c:pt>
                <c:pt idx="99" formatCode="#,##0">
                  <c:v>2420</c:v>
                </c:pt>
                <c:pt idx="100" formatCode="#,##0">
                  <c:v>3170</c:v>
                </c:pt>
                <c:pt idx="101" formatCode="#,##0">
                  <c:v>6590</c:v>
                </c:pt>
                <c:pt idx="102" formatCode="#,##0">
                  <c:v>4000</c:v>
                </c:pt>
                <c:pt idx="103" formatCode="#,##0">
                  <c:v>3520</c:v>
                </c:pt>
                <c:pt idx="104" formatCode="#,##0">
                  <c:v>3920</c:v>
                </c:pt>
                <c:pt idx="105" formatCode="#,##0">
                  <c:v>1670</c:v>
                </c:pt>
                <c:pt idx="106" formatCode="#,##0">
                  <c:v>2740</c:v>
                </c:pt>
                <c:pt idx="107" formatCode="#,##0">
                  <c:v>1570</c:v>
                </c:pt>
                <c:pt idx="108" formatCode="#,##0">
                  <c:v>2520</c:v>
                </c:pt>
                <c:pt idx="109" formatCode="#,##0">
                  <c:v>4520</c:v>
                </c:pt>
                <c:pt idx="110" formatCode="#,##0">
                  <c:v>1720</c:v>
                </c:pt>
                <c:pt idx="111" formatCode="#,##0">
                  <c:v>2730</c:v>
                </c:pt>
                <c:pt idx="112" formatCode="#,##0">
                  <c:v>1850</c:v>
                </c:pt>
                <c:pt idx="113" formatCode="#,##0">
                  <c:v>4730</c:v>
                </c:pt>
                <c:pt idx="114" formatCode="#,##0">
                  <c:v>2830</c:v>
                </c:pt>
                <c:pt idx="115" formatCode="#,##0">
                  <c:v>3310</c:v>
                </c:pt>
                <c:pt idx="116" formatCode="#,##0">
                  <c:v>1880</c:v>
                </c:pt>
                <c:pt idx="117" formatCode="#,##0">
                  <c:v>5820</c:v>
                </c:pt>
                <c:pt idx="118" formatCode="#,##0">
                  <c:v>1790</c:v>
                </c:pt>
                <c:pt idx="119" formatCode="#,##0">
                  <c:v>1740</c:v>
                </c:pt>
                <c:pt idx="120" formatCode="#,##0">
                  <c:v>880</c:v>
                </c:pt>
                <c:pt idx="121" formatCode="#,##0">
                  <c:v>3770</c:v>
                </c:pt>
                <c:pt idx="122" formatCode="#,##0">
                  <c:v>1600</c:v>
                </c:pt>
                <c:pt idx="123" formatCode="#,##0">
                  <c:v>2270</c:v>
                </c:pt>
                <c:pt idx="124" formatCode="#,##0">
                  <c:v>1800</c:v>
                </c:pt>
                <c:pt idx="125" formatCode="#,##0">
                  <c:v>2010</c:v>
                </c:pt>
                <c:pt idx="126" formatCode="#,##0">
                  <c:v>2530</c:v>
                </c:pt>
                <c:pt idx="127" formatCode="#,##0">
                  <c:v>1920</c:v>
                </c:pt>
                <c:pt idx="128" formatCode="#,##0">
                  <c:v>4770</c:v>
                </c:pt>
                <c:pt idx="129" formatCode="#,##0">
                  <c:v>4180</c:v>
                </c:pt>
                <c:pt idx="130" formatCode="#,##0">
                  <c:v>933</c:v>
                </c:pt>
                <c:pt idx="131" formatCode="#,##0">
                  <c:v>9730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F6-4AA6-8A2E-AA1C4543D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07872"/>
        <c:axId val="124210176"/>
      </c:scatterChart>
      <c:valAx>
        <c:axId val="124207872"/>
        <c:scaling>
          <c:orientation val="minMax"/>
          <c:min val="19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282099446307072"/>
              <c:y val="0.817697834645669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10176"/>
        <c:crosses val="autoZero"/>
        <c:crossBetween val="midCat"/>
      </c:valAx>
      <c:valAx>
        <c:axId val="12421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Peak Discharge (cfs)</a:t>
                </a:r>
              </a:p>
            </c:rich>
          </c:tx>
          <c:layout>
            <c:manualLayout>
              <c:xMode val="edge"/>
              <c:yMode val="edge"/>
              <c:x val="1.6632047207691274E-2"/>
              <c:y val="0.15255544619422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078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45326774420244E-2"/>
          <c:y val="8.8737940769157697E-2"/>
          <c:w val="0.88123682361208711"/>
          <c:h val="0.627991580827885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'Example Computation Sheet 2'!$Q$170:$BD$170</c:f>
              <c:strCache>
                <c:ptCount val="40"/>
                <c:pt idx="0">
                  <c:v>----</c:v>
                </c:pt>
                <c:pt idx="3">
                  <c:v>----</c:v>
                </c:pt>
                <c:pt idx="4">
                  <c:v>-10</c:v>
                </c:pt>
                <c:pt idx="5">
                  <c:v>----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2">
                  <c:v>0</c:v>
                </c:pt>
                <c:pt idx="24">
                  <c:v>----</c:v>
                </c:pt>
                <c:pt idx="25">
                  <c:v>----</c:v>
                </c:pt>
                <c:pt idx="26">
                  <c:v>----</c:v>
                </c:pt>
                <c:pt idx="28">
                  <c:v>----</c:v>
                </c:pt>
                <c:pt idx="29">
                  <c:v> </c:v>
                </c:pt>
                <c:pt idx="30">
                  <c:v>----</c:v>
                </c:pt>
                <c:pt idx="31">
                  <c:v>----</c:v>
                </c:pt>
                <c:pt idx="32">
                  <c:v>----</c:v>
                </c:pt>
                <c:pt idx="33">
                  <c:v>----</c:v>
                </c:pt>
                <c:pt idx="34">
                  <c:v>----</c:v>
                </c:pt>
                <c:pt idx="35">
                  <c:v>----</c:v>
                </c:pt>
                <c:pt idx="36">
                  <c:v>----</c:v>
                </c:pt>
                <c:pt idx="37">
                  <c:v>----</c:v>
                </c:pt>
                <c:pt idx="38">
                  <c:v>----</c:v>
                </c:pt>
                <c:pt idx="39">
                  <c:v>----</c:v>
                </c:pt>
              </c:strCache>
            </c:strRef>
          </c:tx>
          <c:invertIfNegative val="0"/>
          <c:cat>
            <c:multiLvlStrRef>
              <c:f>'Example Computation Sheet 2'!$BE$15:$BE$169</c:f>
            </c:multiLvlStrRef>
          </c:cat>
          <c:val>
            <c:numRef>
              <c:f>'Example Computation Sheet 2'!$BE$170</c:f>
            </c:numRef>
          </c:val>
          <c:extLst>
            <c:ext xmlns:c16="http://schemas.microsoft.com/office/drawing/2014/chart" uri="{C3380CC4-5D6E-409C-BE32-E72D297353CC}">
              <c16:uniqueId val="{00000000-476D-44F4-A895-E9101F4796CE}"/>
            </c:ext>
          </c:extLst>
        </c:ser>
        <c:ser>
          <c:idx val="0"/>
          <c:order val="1"/>
          <c:tx>
            <c:v>Month of Peaks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multiLvlStrRef>
              <c:f>'Example Computation Sheet 2'!$W$172:$AH$172</c:f>
            </c:multiLvlStrRef>
          </c:cat>
          <c:val>
            <c:numRef>
              <c:f>'Example Computation Sheet 2'!$W$173:$AH$173</c:f>
            </c:numRef>
          </c:val>
          <c:extLst>
            <c:ext xmlns:c16="http://schemas.microsoft.com/office/drawing/2014/chart" uri="{C3380CC4-5D6E-409C-BE32-E72D297353CC}">
              <c16:uniqueId val="{00000001-476D-44F4-A895-E9101F4796CE}"/>
            </c:ext>
          </c:extLst>
        </c:ser>
        <c:ser>
          <c:idx val="1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'Example Computation Sheet 2'!$CG$84:$CG$95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'Example Computation Sheet 2'!$CJ$84:$CJ$95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D-44F4-A895-E9101F479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52544"/>
        <c:axId val="124254464"/>
      </c:barChart>
      <c:catAx>
        <c:axId val="1242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0175679516853644"/>
              <c:y val="0.825945707835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25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Peak Events</a:t>
                </a:r>
              </a:p>
            </c:rich>
          </c:tx>
          <c:layout>
            <c:manualLayout>
              <c:xMode val="edge"/>
              <c:yMode val="edge"/>
              <c:x val="7.027475995880262E-3"/>
              <c:y val="8.191178899840317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525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5621091267864"/>
          <c:y val="3.3983049958236165E-2"/>
          <c:w val="0.85512046857466617"/>
          <c:h val="0.88755730479157979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2'!$BP$36:$BP$43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2'!$BY$36:$BY$43</c:f>
            </c:numRef>
          </c:yVal>
          <c:smooth val="1"/>
          <c:extLst>
            <c:ext xmlns:c16="http://schemas.microsoft.com/office/drawing/2014/chart" uri="{C3380CC4-5D6E-409C-BE32-E72D297353CC}">
              <c16:uniqueId val="{00000000-91CB-4019-A724-FA281A668670}"/>
            </c:ext>
          </c:extLst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'Computation Sheet'!$BP$36:$BP$44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Sheet'!$BZ$36:$BZ$44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CB-4019-A724-FA281A668670}"/>
            </c:ext>
          </c:extLst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'Computation Sheet'!$BP$36:$BP$44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Sheet'!$CG$36:$CG$44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CB-4019-A724-FA281A668670}"/>
            </c:ext>
          </c:extLst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'Computation Sheet'!$BP$36:$BP$44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Sheet'!$CJ$36:$CJ$44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CB-4019-A724-FA281A668670}"/>
            </c:ext>
          </c:extLst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'Computation Sheet'!$BF$21:$BF$170</c:f>
              <c:numCache>
                <c:formatCode>0.0</c:formatCode>
                <c:ptCount val="15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0.01</c:v>
                </c:pt>
                <c:pt idx="69">
                  <c:v>0.01</c:v>
                </c:pt>
                <c:pt idx="70">
                  <c:v>0.01</c:v>
                </c:pt>
                <c:pt idx="71">
                  <c:v>0.01</c:v>
                </c:pt>
                <c:pt idx="72">
                  <c:v>0.01</c:v>
                </c:pt>
                <c:pt idx="73">
                  <c:v>0.01</c:v>
                </c:pt>
                <c:pt idx="74">
                  <c:v>0.01</c:v>
                </c:pt>
                <c:pt idx="75">
                  <c:v>0.01</c:v>
                </c:pt>
                <c:pt idx="76">
                  <c:v>0.01</c:v>
                </c:pt>
                <c:pt idx="77">
                  <c:v>0.01</c:v>
                </c:pt>
                <c:pt idx="78">
                  <c:v>0.01</c:v>
                </c:pt>
                <c:pt idx="79">
                  <c:v>0.01</c:v>
                </c:pt>
                <c:pt idx="80">
                  <c:v>0.01</c:v>
                </c:pt>
                <c:pt idx="81">
                  <c:v>0.01</c:v>
                </c:pt>
                <c:pt idx="82">
                  <c:v>0.01</c:v>
                </c:pt>
                <c:pt idx="83">
                  <c:v>0.01</c:v>
                </c:pt>
                <c:pt idx="84">
                  <c:v>0.01</c:v>
                </c:pt>
                <c:pt idx="85">
                  <c:v>0.01</c:v>
                </c:pt>
                <c:pt idx="86">
                  <c:v>0.01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0.01</c:v>
                </c:pt>
                <c:pt idx="102">
                  <c:v>0.01</c:v>
                </c:pt>
                <c:pt idx="103">
                  <c:v>0.01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'Computation Sheet'!$BG$21:$BG$170</c:f>
              <c:numCache>
                <c:formatCode>0</c:formatCode>
                <c:ptCount val="15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1CB-4019-A724-FA281A668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26944"/>
        <c:axId val="117470720"/>
      </c:scatterChart>
      <c:valAx>
        <c:axId val="115026944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68512670190937297"/>
              <c:y val="0.933534271330837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470720"/>
        <c:crosses val="autoZero"/>
        <c:crossBetween val="midCat"/>
        <c:majorUnit val="10"/>
        <c:minorUnit val="10"/>
      </c:valAx>
      <c:valAx>
        <c:axId val="117470720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67816574157738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026944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37365355004566"/>
          <c:y val="4.7975990706079774E-2"/>
          <c:w val="0.45202901627027042"/>
          <c:h val="0.1479262940493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48160018492247E-2"/>
          <c:y val="5.1868798287152455E-2"/>
          <c:w val="0.87595361696418406"/>
          <c:h val="0.71090902793115485"/>
        </c:manualLayout>
      </c:layout>
      <c:scatterChart>
        <c:scatterStyle val="lineMarker"/>
        <c:varyColors val="0"/>
        <c:ser>
          <c:idx val="0"/>
          <c:order val="0"/>
          <c:tx>
            <c:v>Data Record Plot</c:v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'Computation Sheet'!$U$21:$U$170</c:f>
              <c:numCache>
                <c:formatCode>General</c:formatCode>
                <c:ptCount val="15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xVal>
          <c:yVal>
            <c:numRef>
              <c:f>'Computation Sheet'!$AI$21:$AI$170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24-40EE-A99A-EC7523427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77920"/>
        <c:axId val="121380224"/>
      </c:scatterChart>
      <c:valAx>
        <c:axId val="121377920"/>
        <c:scaling>
          <c:orientation val="minMax"/>
          <c:min val="19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282099446307072"/>
              <c:y val="0.817697834645669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80224"/>
        <c:crosses val="autoZero"/>
        <c:crossBetween val="midCat"/>
      </c:valAx>
      <c:valAx>
        <c:axId val="12138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Peak Discharge (cfs)</a:t>
                </a:r>
              </a:p>
            </c:rich>
          </c:tx>
          <c:layout>
            <c:manualLayout>
              <c:xMode val="edge"/>
              <c:yMode val="edge"/>
              <c:x val="1.6632047207691274E-2"/>
              <c:y val="0.15255544619422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77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45326774420244E-2"/>
          <c:y val="8.8737940769157697E-2"/>
          <c:w val="0.88123682361208711"/>
          <c:h val="0.627991580827885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'Example Computation Sheet 2'!$Q$170:$BD$170</c:f>
              <c:strCache>
                <c:ptCount val="40"/>
                <c:pt idx="0">
                  <c:v>----</c:v>
                </c:pt>
                <c:pt idx="3">
                  <c:v>----</c:v>
                </c:pt>
                <c:pt idx="4">
                  <c:v>-10</c:v>
                </c:pt>
                <c:pt idx="5">
                  <c:v>----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2">
                  <c:v>0</c:v>
                </c:pt>
                <c:pt idx="24">
                  <c:v>----</c:v>
                </c:pt>
                <c:pt idx="25">
                  <c:v>----</c:v>
                </c:pt>
                <c:pt idx="26">
                  <c:v>----</c:v>
                </c:pt>
                <c:pt idx="28">
                  <c:v>----</c:v>
                </c:pt>
                <c:pt idx="29">
                  <c:v> </c:v>
                </c:pt>
                <c:pt idx="30">
                  <c:v>----</c:v>
                </c:pt>
                <c:pt idx="31">
                  <c:v>----</c:v>
                </c:pt>
                <c:pt idx="32">
                  <c:v>----</c:v>
                </c:pt>
                <c:pt idx="33">
                  <c:v>----</c:v>
                </c:pt>
                <c:pt idx="34">
                  <c:v>----</c:v>
                </c:pt>
                <c:pt idx="35">
                  <c:v>----</c:v>
                </c:pt>
                <c:pt idx="36">
                  <c:v>----</c:v>
                </c:pt>
                <c:pt idx="37">
                  <c:v>----</c:v>
                </c:pt>
                <c:pt idx="38">
                  <c:v>----</c:v>
                </c:pt>
                <c:pt idx="39">
                  <c:v>----</c:v>
                </c:pt>
              </c:strCache>
            </c:strRef>
          </c:tx>
          <c:invertIfNegative val="0"/>
          <c:cat>
            <c:multiLvlStrRef>
              <c:f>'Example Computation Sheet 2'!$BE$15:$BE$169</c:f>
            </c:multiLvlStrRef>
          </c:cat>
          <c:val>
            <c:numRef>
              <c:f>'Example Computation Sheet 2'!$BE$170</c:f>
            </c:numRef>
          </c:val>
          <c:extLst>
            <c:ext xmlns:c16="http://schemas.microsoft.com/office/drawing/2014/chart" uri="{C3380CC4-5D6E-409C-BE32-E72D297353CC}">
              <c16:uniqueId val="{00000000-0890-48BA-9F59-51FFDCD17B1D}"/>
            </c:ext>
          </c:extLst>
        </c:ser>
        <c:ser>
          <c:idx val="0"/>
          <c:order val="1"/>
          <c:tx>
            <c:v>Month of Peaks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multiLvlStrRef>
              <c:f>'Example Computation Sheet 2'!$W$172:$AH$172</c:f>
            </c:multiLvlStrRef>
          </c:cat>
          <c:val>
            <c:numRef>
              <c:f>'Example Computation Sheet 2'!$W$173:$AH$173</c:f>
            </c:numRef>
          </c:val>
          <c:extLst>
            <c:ext xmlns:c16="http://schemas.microsoft.com/office/drawing/2014/chart" uri="{C3380CC4-5D6E-409C-BE32-E72D297353CC}">
              <c16:uniqueId val="{00000001-0890-48BA-9F59-51FFDCD17B1D}"/>
            </c:ext>
          </c:extLst>
        </c:ser>
        <c:ser>
          <c:idx val="1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'Computation Sheet'!$CG$84:$CG$95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'Computation Sheet'!$CJ$84:$CJ$95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0-48BA-9F59-51FFDCD1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426688"/>
        <c:axId val="121428608"/>
      </c:barChart>
      <c:catAx>
        <c:axId val="12142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0175679516853644"/>
              <c:y val="0.825945707835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42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Peak Events</a:t>
                </a:r>
              </a:p>
            </c:rich>
          </c:tx>
          <c:layout>
            <c:manualLayout>
              <c:xMode val="edge"/>
              <c:yMode val="edge"/>
              <c:x val="7.027475995880262E-3"/>
              <c:y val="8.191178899840317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266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5355466479109"/>
          <c:y val="3.7342169778916356E-2"/>
          <c:w val="0.86542312482255368"/>
          <c:h val="0.87644269069338976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2'!$BP$26:$BP$33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2'!$BY$26:$BY$33</c:f>
            </c:numRef>
          </c:yVal>
          <c:smooth val="1"/>
          <c:extLst>
            <c:ext xmlns:c16="http://schemas.microsoft.com/office/drawing/2014/chart" uri="{C3380CC4-5D6E-409C-BE32-E72D297353CC}">
              <c16:uniqueId val="{00000000-BDA7-46E2-A1C3-45715C9F0688}"/>
            </c:ext>
          </c:extLst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'Example Computation Sheet 1'!$BP$26:$BP$34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1'!$BZ$26:$BZ$34</c:f>
              <c:numCache>
                <c:formatCode>#,##0</c:formatCode>
                <c:ptCount val="9"/>
                <c:pt idx="0">
                  <c:v>17600</c:v>
                </c:pt>
                <c:pt idx="1">
                  <c:v>15800</c:v>
                </c:pt>
                <c:pt idx="2">
                  <c:v>14000</c:v>
                </c:pt>
                <c:pt idx="3">
                  <c:v>12300</c:v>
                </c:pt>
                <c:pt idx="4">
                  <c:v>9970</c:v>
                </c:pt>
                <c:pt idx="5">
                  <c:v>8200</c:v>
                </c:pt>
                <c:pt idx="6">
                  <c:v>5620</c:v>
                </c:pt>
                <c:pt idx="7">
                  <c:v>3840</c:v>
                </c:pt>
                <c:pt idx="8">
                  <c:v>2660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7-46E2-A1C3-45715C9F0688}"/>
            </c:ext>
          </c:extLst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'Example Computation Sheet 1'!$BP$26:$BP$34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1'!$CG$26:$CG$34</c:f>
              <c:numCache>
                <c:formatCode>#,##0</c:formatCode>
                <c:ptCount val="9"/>
                <c:pt idx="0">
                  <c:v>20800</c:v>
                </c:pt>
                <c:pt idx="1">
                  <c:v>18400</c:v>
                </c:pt>
                <c:pt idx="2">
                  <c:v>16200</c:v>
                </c:pt>
                <c:pt idx="3">
                  <c:v>13900</c:v>
                </c:pt>
                <c:pt idx="4">
                  <c:v>11100</c:v>
                </c:pt>
                <c:pt idx="5">
                  <c:v>8980</c:v>
                </c:pt>
                <c:pt idx="6">
                  <c:v>6050</c:v>
                </c:pt>
                <c:pt idx="7">
                  <c:v>4170</c:v>
                </c:pt>
                <c:pt idx="8">
                  <c:v>2950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A7-46E2-A1C3-45715C9F0688}"/>
            </c:ext>
          </c:extLst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'Example Computation Sheet 1'!$BP$26:$BP$34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1'!$CJ$26:$CJ$34</c:f>
              <c:numCache>
                <c:formatCode>#,##0</c:formatCode>
                <c:ptCount val="9"/>
                <c:pt idx="0">
                  <c:v>15400</c:v>
                </c:pt>
                <c:pt idx="1">
                  <c:v>13900</c:v>
                </c:pt>
                <c:pt idx="2">
                  <c:v>12500</c:v>
                </c:pt>
                <c:pt idx="3">
                  <c:v>11000</c:v>
                </c:pt>
                <c:pt idx="4">
                  <c:v>9100</c:v>
                </c:pt>
                <c:pt idx="5">
                  <c:v>7560</c:v>
                </c:pt>
                <c:pt idx="6">
                  <c:v>5230</c:v>
                </c:pt>
                <c:pt idx="7">
                  <c:v>3510</c:v>
                </c:pt>
                <c:pt idx="8">
                  <c:v>2350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A7-46E2-A1C3-45715C9F0688}"/>
            </c:ext>
          </c:extLst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'Example Computation Sheet 1'!$BF$21:$BF$170</c:f>
              <c:numCache>
                <c:formatCode>0.0</c:formatCode>
                <c:ptCount val="150"/>
                <c:pt idx="0">
                  <c:v>1.4197530864197532</c:v>
                </c:pt>
                <c:pt idx="1">
                  <c:v>19.166666666666668</c:v>
                </c:pt>
                <c:pt idx="2">
                  <c:v>103.70535714285714</c:v>
                </c:pt>
                <c:pt idx="3">
                  <c:v>1.2494621342512908</c:v>
                </c:pt>
                <c:pt idx="4">
                  <c:v>7.4075255102040813</c:v>
                </c:pt>
                <c:pt idx="5">
                  <c:v>1.6461167800453513</c:v>
                </c:pt>
                <c:pt idx="6">
                  <c:v>3.2407924107142856</c:v>
                </c:pt>
                <c:pt idx="7">
                  <c:v>8.6421130952380949</c:v>
                </c:pt>
                <c:pt idx="8">
                  <c:v>1.6203962053571428</c:v>
                </c:pt>
                <c:pt idx="9">
                  <c:v>2.8807043650793647</c:v>
                </c:pt>
                <c:pt idx="10">
                  <c:v>11.522817460317459</c:v>
                </c:pt>
                <c:pt idx="11">
                  <c:v>12.963169642857142</c:v>
                </c:pt>
                <c:pt idx="12">
                  <c:v>5.4581766917293226</c:v>
                </c:pt>
                <c:pt idx="13">
                  <c:v>1.9204695767195765</c:v>
                </c:pt>
                <c:pt idx="14">
                  <c:v>1.7284226190476191</c:v>
                </c:pt>
                <c:pt idx="15">
                  <c:v>3.0501575630252096</c:v>
                </c:pt>
                <c:pt idx="16">
                  <c:v>2.1164358600583086</c:v>
                </c:pt>
                <c:pt idx="17">
                  <c:v>51.852678571428569</c:v>
                </c:pt>
                <c:pt idx="18">
                  <c:v>1.7000878220140514</c:v>
                </c:pt>
                <c:pt idx="19">
                  <c:v>2.0334383753501397</c:v>
                </c:pt>
                <c:pt idx="20">
                  <c:v>1.4606388329979876</c:v>
                </c:pt>
                <c:pt idx="21">
                  <c:v>1.0167191876750699</c:v>
                </c:pt>
                <c:pt idx="22">
                  <c:v>2.3569399350649349</c:v>
                </c:pt>
                <c:pt idx="23">
                  <c:v>2.4117524916943518</c:v>
                </c:pt>
                <c:pt idx="24">
                  <c:v>1.0370535714285714</c:v>
                </c:pt>
                <c:pt idx="25">
                  <c:v>3.5760467980295565</c:v>
                </c:pt>
                <c:pt idx="26">
                  <c:v>1.2963169642857142</c:v>
                </c:pt>
                <c:pt idx="27">
                  <c:v>2.0741071428571427</c:v>
                </c:pt>
                <c:pt idx="28">
                  <c:v>3.9886675824175817</c:v>
                </c:pt>
                <c:pt idx="29">
                  <c:v>1.0475288600288599</c:v>
                </c:pt>
                <c:pt idx="30">
                  <c:v>1.1272321428571428</c:v>
                </c:pt>
                <c:pt idx="31">
                  <c:v>20.741071428571427</c:v>
                </c:pt>
                <c:pt idx="32">
                  <c:v>2.5293989547038325</c:v>
                </c:pt>
                <c:pt idx="33">
                  <c:v>1.3295558608058606</c:v>
                </c:pt>
                <c:pt idx="34">
                  <c:v>3.840939153439153</c:v>
                </c:pt>
                <c:pt idx="35">
                  <c:v>1.5954670329670328</c:v>
                </c:pt>
                <c:pt idx="36">
                  <c:v>1.5712932900432899</c:v>
                </c:pt>
                <c:pt idx="37">
                  <c:v>2.206496960486322</c:v>
                </c:pt>
                <c:pt idx="38">
                  <c:v>10.370535714285714</c:v>
                </c:pt>
                <c:pt idx="39">
                  <c:v>34.56845238095238</c:v>
                </c:pt>
                <c:pt idx="40">
                  <c:v>1.1396193092621663</c:v>
                </c:pt>
                <c:pt idx="41">
                  <c:v>1.5478411513859274</c:v>
                </c:pt>
                <c:pt idx="42">
                  <c:v>7.9773351648351634</c:v>
                </c:pt>
                <c:pt idx="43">
                  <c:v>2.4691751700680271</c:v>
                </c:pt>
                <c:pt idx="44">
                  <c:v>1.0916353383458646</c:v>
                </c:pt>
                <c:pt idx="45">
                  <c:v>1.9943337912087908</c:v>
                </c:pt>
                <c:pt idx="46">
                  <c:v>1.4014237451737452</c:v>
                </c:pt>
                <c:pt idx="47">
                  <c:v>14.815051020408163</c:v>
                </c:pt>
                <c:pt idx="48">
                  <c:v>6.4815848214285712</c:v>
                </c:pt>
                <c:pt idx="49">
                  <c:v>1.103248480243161</c:v>
                </c:pt>
                <c:pt idx="50">
                  <c:v>1.7880233990147782</c:v>
                </c:pt>
                <c:pt idx="51">
                  <c:v>1.5029761904761902</c:v>
                </c:pt>
                <c:pt idx="52">
                  <c:v>1.5250787815126048</c:v>
                </c:pt>
                <c:pt idx="53">
                  <c:v>1.165228731942215</c:v>
                </c:pt>
                <c:pt idx="54">
                  <c:v>1.7000878220140514</c:v>
                </c:pt>
                <c:pt idx="55">
                  <c:v>2.7290883458646613</c:v>
                </c:pt>
                <c:pt idx="56">
                  <c:v>1.2200630252100839</c:v>
                </c:pt>
                <c:pt idx="57">
                  <c:v>1.2646994773519162</c:v>
                </c:pt>
                <c:pt idx="58">
                  <c:v>2.9630102040816322</c:v>
                </c:pt>
                <c:pt idx="59">
                  <c:v>1.7577179176755449</c:v>
                </c:pt>
                <c:pt idx="60">
                  <c:v>25.926339285714285</c:v>
                </c:pt>
                <c:pt idx="61">
                  <c:v>1.152281746031746</c:v>
                </c:pt>
                <c:pt idx="62">
                  <c:v>1.1151113671274961</c:v>
                </c:pt>
                <c:pt idx="63">
                  <c:v>4.9383503401360542</c:v>
                </c:pt>
                <c:pt idx="64">
                  <c:v>1.0691273932253313</c:v>
                </c:pt>
                <c:pt idx="65">
                  <c:v>4.5089285714285712</c:v>
                </c:pt>
                <c:pt idx="66">
                  <c:v>1.3645441729323307</c:v>
                </c:pt>
                <c:pt idx="67">
                  <c:v>1.0068481276005545</c:v>
                </c:pt>
                <c:pt idx="68">
                  <c:v>2.1605282738095237</c:v>
                </c:pt>
                <c:pt idx="69">
                  <c:v>5.7614087301587293</c:v>
                </c:pt>
                <c:pt idx="70">
                  <c:v>6.9136904761904763</c:v>
                </c:pt>
                <c:pt idx="71">
                  <c:v>1.4815051020408161</c:v>
                </c:pt>
                <c:pt idx="72">
                  <c:v>1.3127260397830016</c:v>
                </c:pt>
                <c:pt idx="73">
                  <c:v>3.1425865800865798</c:v>
                </c:pt>
                <c:pt idx="74">
                  <c:v>4.7138798701298699</c:v>
                </c:pt>
                <c:pt idx="75">
                  <c:v>6.1003151260504191</c:v>
                </c:pt>
                <c:pt idx="76">
                  <c:v>3.3453341013824884</c:v>
                </c:pt>
                <c:pt idx="77">
                  <c:v>2.6591117216117213</c:v>
                </c:pt>
                <c:pt idx="78">
                  <c:v>1.1920155993431854</c:v>
                </c:pt>
                <c:pt idx="79">
                  <c:v>1.0582179300291543</c:v>
                </c:pt>
                <c:pt idx="80">
                  <c:v>1.8518813775510203</c:v>
                </c:pt>
                <c:pt idx="81">
                  <c:v>1.2058762458471759</c:v>
                </c:pt>
                <c:pt idx="82">
                  <c:v>1.2345875850340136</c:v>
                </c:pt>
                <c:pt idx="83">
                  <c:v>3.7037627551020407</c:v>
                </c:pt>
                <c:pt idx="84">
                  <c:v>1.9567048517520216</c:v>
                </c:pt>
                <c:pt idx="85">
                  <c:v>4.3210565476190474</c:v>
                </c:pt>
                <c:pt idx="86">
                  <c:v>1.4206213307240705</c:v>
                </c:pt>
                <c:pt idx="87">
                  <c:v>4.1482142857142854</c:v>
                </c:pt>
                <c:pt idx="88">
                  <c:v>1.3827380952380952</c:v>
                </c:pt>
                <c:pt idx="89">
                  <c:v>1.8193922305764409</c:v>
                </c:pt>
                <c:pt idx="90">
                  <c:v>1.3468228200371057</c:v>
                </c:pt>
                <c:pt idx="91">
                  <c:v>2.3045634920634921</c:v>
                </c:pt>
                <c:pt idx="92">
                  <c:v>0.01</c:v>
                </c:pt>
                <c:pt idx="93">
                  <c:v>1.9204695767195765</c:v>
                </c:pt>
                <c:pt idx="94">
                  <c:v>1.4403521825396823</c:v>
                </c:pt>
                <c:pt idx="95">
                  <c:v>9.4277597402597397</c:v>
                </c:pt>
                <c:pt idx="96">
                  <c:v>1.1920155993431854</c:v>
                </c:pt>
                <c:pt idx="97">
                  <c:v>5.1852678571428568</c:v>
                </c:pt>
                <c:pt idx="98">
                  <c:v>3.4568452380952381</c:v>
                </c:pt>
                <c:pt idx="99">
                  <c:v>2.5926339285714284</c:v>
                </c:pt>
                <c:pt idx="100">
                  <c:v>2.2544642857142856</c:v>
                </c:pt>
                <c:pt idx="101">
                  <c:v>2.8028474903474905</c:v>
                </c:pt>
                <c:pt idx="102">
                  <c:v>1.0267857142857142</c:v>
                </c:pt>
                <c:pt idx="103">
                  <c:v>1.0802641369047619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'Example Computation Sheet 1'!$BG$21:$BG$170</c:f>
              <c:numCache>
                <c:formatCode>0</c:formatCode>
                <c:ptCount val="150"/>
                <c:pt idx="0">
                  <c:v>3830</c:v>
                </c:pt>
                <c:pt idx="1">
                  <c:v>10000</c:v>
                </c:pt>
                <c:pt idx="2">
                  <c:v>25000</c:v>
                </c:pt>
                <c:pt idx="3">
                  <c:v>3700</c:v>
                </c:pt>
                <c:pt idx="4">
                  <c:v>8330</c:v>
                </c:pt>
                <c:pt idx="5">
                  <c:v>4430</c:v>
                </c:pt>
                <c:pt idx="6">
                  <c:v>6140</c:v>
                </c:pt>
                <c:pt idx="7">
                  <c:v>8460</c:v>
                </c:pt>
                <c:pt idx="8">
                  <c:v>4400</c:v>
                </c:pt>
                <c:pt idx="9">
                  <c:v>5600</c:v>
                </c:pt>
                <c:pt idx="10">
                  <c:v>9260</c:v>
                </c:pt>
                <c:pt idx="11">
                  <c:v>9300</c:v>
                </c:pt>
                <c:pt idx="12">
                  <c:v>7800</c:v>
                </c:pt>
                <c:pt idx="13">
                  <c:v>4680</c:v>
                </c:pt>
                <c:pt idx="14">
                  <c:v>4500</c:v>
                </c:pt>
                <c:pt idx="15">
                  <c:v>6000</c:v>
                </c:pt>
                <c:pt idx="16">
                  <c:v>5000</c:v>
                </c:pt>
                <c:pt idx="17">
                  <c:v>20000</c:v>
                </c:pt>
                <c:pt idx="18">
                  <c:v>4450</c:v>
                </c:pt>
                <c:pt idx="19">
                  <c:v>4950</c:v>
                </c:pt>
                <c:pt idx="20">
                  <c:v>4200</c:v>
                </c:pt>
                <c:pt idx="21">
                  <c:v>2230</c:v>
                </c:pt>
                <c:pt idx="22">
                  <c:v>5270</c:v>
                </c:pt>
                <c:pt idx="23">
                  <c:v>5360</c:v>
                </c:pt>
                <c:pt idx="24">
                  <c:v>2410</c:v>
                </c:pt>
                <c:pt idx="25">
                  <c:v>6560</c:v>
                </c:pt>
                <c:pt idx="26">
                  <c:v>3890</c:v>
                </c:pt>
                <c:pt idx="27">
                  <c:v>4970</c:v>
                </c:pt>
                <c:pt idx="28">
                  <c:v>7180</c:v>
                </c:pt>
                <c:pt idx="29">
                  <c:v>2750</c:v>
                </c:pt>
                <c:pt idx="30">
                  <c:v>3170</c:v>
                </c:pt>
                <c:pt idx="31">
                  <c:v>10500</c:v>
                </c:pt>
                <c:pt idx="32">
                  <c:v>5450</c:v>
                </c:pt>
                <c:pt idx="33">
                  <c:v>3940</c:v>
                </c:pt>
                <c:pt idx="34">
                  <c:v>6990</c:v>
                </c:pt>
                <c:pt idx="35">
                  <c:v>4370</c:v>
                </c:pt>
                <c:pt idx="36">
                  <c:v>4330</c:v>
                </c:pt>
                <c:pt idx="37">
                  <c:v>5130</c:v>
                </c:pt>
                <c:pt idx="38">
                  <c:v>8720</c:v>
                </c:pt>
                <c:pt idx="39">
                  <c:v>12700</c:v>
                </c:pt>
                <c:pt idx="40">
                  <c:v>3280</c:v>
                </c:pt>
                <c:pt idx="41">
                  <c:v>4320</c:v>
                </c:pt>
                <c:pt idx="42">
                  <c:v>8450</c:v>
                </c:pt>
                <c:pt idx="43">
                  <c:v>5430</c:v>
                </c:pt>
                <c:pt idx="44">
                  <c:v>3090</c:v>
                </c:pt>
                <c:pt idx="45">
                  <c:v>4790</c:v>
                </c:pt>
                <c:pt idx="46">
                  <c:v>4070</c:v>
                </c:pt>
                <c:pt idx="47">
                  <c:v>9360</c:v>
                </c:pt>
                <c:pt idx="48">
                  <c:v>7960</c:v>
                </c:pt>
                <c:pt idx="49">
                  <c:v>3140</c:v>
                </c:pt>
                <c:pt idx="50">
                  <c:v>4630</c:v>
                </c:pt>
                <c:pt idx="51">
                  <c:v>4250</c:v>
                </c:pt>
                <c:pt idx="52">
                  <c:v>4280</c:v>
                </c:pt>
                <c:pt idx="53">
                  <c:v>3300</c:v>
                </c:pt>
                <c:pt idx="54">
                  <c:v>4450</c:v>
                </c:pt>
                <c:pt idx="55">
                  <c:v>5560</c:v>
                </c:pt>
                <c:pt idx="56">
                  <c:v>3640</c:v>
                </c:pt>
                <c:pt idx="57">
                  <c:v>3730</c:v>
                </c:pt>
                <c:pt idx="58">
                  <c:v>5980</c:v>
                </c:pt>
                <c:pt idx="59">
                  <c:v>4560</c:v>
                </c:pt>
                <c:pt idx="60">
                  <c:v>11600</c:v>
                </c:pt>
                <c:pt idx="61">
                  <c:v>3290</c:v>
                </c:pt>
                <c:pt idx="62">
                  <c:v>3160</c:v>
                </c:pt>
                <c:pt idx="63">
                  <c:v>7590</c:v>
                </c:pt>
                <c:pt idx="64">
                  <c:v>2910</c:v>
                </c:pt>
                <c:pt idx="65">
                  <c:v>7400</c:v>
                </c:pt>
                <c:pt idx="66">
                  <c:v>4030</c:v>
                </c:pt>
                <c:pt idx="67">
                  <c:v>1460</c:v>
                </c:pt>
                <c:pt idx="68">
                  <c:v>5080</c:v>
                </c:pt>
                <c:pt idx="69">
                  <c:v>7810</c:v>
                </c:pt>
                <c:pt idx="70">
                  <c:v>8220</c:v>
                </c:pt>
                <c:pt idx="71">
                  <c:v>4220</c:v>
                </c:pt>
                <c:pt idx="72">
                  <c:v>3920</c:v>
                </c:pt>
                <c:pt idx="73">
                  <c:v>6050</c:v>
                </c:pt>
                <c:pt idx="74">
                  <c:v>7480</c:v>
                </c:pt>
                <c:pt idx="75">
                  <c:v>7950</c:v>
                </c:pt>
                <c:pt idx="76">
                  <c:v>6160</c:v>
                </c:pt>
                <c:pt idx="77">
                  <c:v>5530</c:v>
                </c:pt>
                <c:pt idx="78">
                  <c:v>3590</c:v>
                </c:pt>
                <c:pt idx="79">
                  <c:v>2780</c:v>
                </c:pt>
                <c:pt idx="80">
                  <c:v>4660</c:v>
                </c:pt>
                <c:pt idx="81">
                  <c:v>3610</c:v>
                </c:pt>
                <c:pt idx="82">
                  <c:v>3690</c:v>
                </c:pt>
                <c:pt idx="83">
                  <c:v>6800</c:v>
                </c:pt>
                <c:pt idx="84">
                  <c:v>4720</c:v>
                </c:pt>
                <c:pt idx="85">
                  <c:v>7310</c:v>
                </c:pt>
                <c:pt idx="86">
                  <c:v>4130</c:v>
                </c:pt>
                <c:pt idx="87">
                  <c:v>7220</c:v>
                </c:pt>
                <c:pt idx="88">
                  <c:v>4040</c:v>
                </c:pt>
                <c:pt idx="89">
                  <c:v>4640</c:v>
                </c:pt>
                <c:pt idx="90">
                  <c:v>3960</c:v>
                </c:pt>
                <c:pt idx="91">
                  <c:v>5170</c:v>
                </c:pt>
                <c:pt idx="92">
                  <c:v>-10</c:v>
                </c:pt>
                <c:pt idx="93">
                  <c:v>4680</c:v>
                </c:pt>
                <c:pt idx="94">
                  <c:v>4170</c:v>
                </c:pt>
                <c:pt idx="95">
                  <c:v>8550</c:v>
                </c:pt>
                <c:pt idx="96">
                  <c:v>3590</c:v>
                </c:pt>
                <c:pt idx="97">
                  <c:v>7720</c:v>
                </c:pt>
                <c:pt idx="98">
                  <c:v>6220</c:v>
                </c:pt>
                <c:pt idx="99">
                  <c:v>5510</c:v>
                </c:pt>
                <c:pt idx="100">
                  <c:v>5140</c:v>
                </c:pt>
                <c:pt idx="101">
                  <c:v>5570</c:v>
                </c:pt>
                <c:pt idx="102">
                  <c:v>2290</c:v>
                </c:pt>
                <c:pt idx="103">
                  <c:v>2990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DA7-46E2-A1C3-45715C9F0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16928"/>
        <c:axId val="119119232"/>
      </c:scatterChart>
      <c:valAx>
        <c:axId val="119116928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70186840252157179"/>
              <c:y val="0.92916097408353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9232"/>
        <c:crosses val="autoZero"/>
        <c:crossBetween val="midCat"/>
        <c:majorUnit val="10"/>
        <c:minorUnit val="10"/>
      </c:valAx>
      <c:valAx>
        <c:axId val="119119232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53652349747672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6928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35893315004429"/>
          <c:y val="5.0521863575000145E-2"/>
          <c:w val="0.45202901627027037"/>
          <c:h val="0.17133464277230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5621091267864"/>
          <c:y val="3.3983049958236165E-2"/>
          <c:w val="0.85512046857466617"/>
          <c:h val="0.88755730479157979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2'!$BP$36:$BP$43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2'!$BY$36:$BY$43</c:f>
            </c:numRef>
          </c:yVal>
          <c:smooth val="1"/>
          <c:extLst>
            <c:ext xmlns:c16="http://schemas.microsoft.com/office/drawing/2014/chart" uri="{C3380CC4-5D6E-409C-BE32-E72D297353CC}">
              <c16:uniqueId val="{00000000-57D2-4C13-A869-AE252130957C}"/>
            </c:ext>
          </c:extLst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'Example Computation Sheet 1'!$BP$36:$BP$44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1'!$BZ$36:$BZ$44</c:f>
              <c:numCache>
                <c:formatCode>#,##0</c:formatCode>
                <c:ptCount val="9"/>
                <c:pt idx="0">
                  <c:v>17800</c:v>
                </c:pt>
                <c:pt idx="1">
                  <c:v>15900</c:v>
                </c:pt>
                <c:pt idx="2">
                  <c:v>14100</c:v>
                </c:pt>
                <c:pt idx="3">
                  <c:v>12300</c:v>
                </c:pt>
                <c:pt idx="4">
                  <c:v>9980</c:v>
                </c:pt>
                <c:pt idx="5">
                  <c:v>8200</c:v>
                </c:pt>
                <c:pt idx="6">
                  <c:v>5610</c:v>
                </c:pt>
                <c:pt idx="7">
                  <c:v>3840</c:v>
                </c:pt>
                <c:pt idx="8">
                  <c:v>2670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D2-4C13-A869-AE252130957C}"/>
            </c:ext>
          </c:extLst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'Example Computation Sheet 1'!$BP$36:$BP$44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1'!$CG$36:$CG$44</c:f>
              <c:numCache>
                <c:formatCode>#,##0</c:formatCode>
                <c:ptCount val="9"/>
                <c:pt idx="0">
                  <c:v>21100</c:v>
                </c:pt>
                <c:pt idx="1">
                  <c:v>18600</c:v>
                </c:pt>
                <c:pt idx="2">
                  <c:v>16300</c:v>
                </c:pt>
                <c:pt idx="3">
                  <c:v>14000</c:v>
                </c:pt>
                <c:pt idx="4">
                  <c:v>11100</c:v>
                </c:pt>
                <c:pt idx="5">
                  <c:v>8970</c:v>
                </c:pt>
                <c:pt idx="6">
                  <c:v>6040</c:v>
                </c:pt>
                <c:pt idx="7">
                  <c:v>4160</c:v>
                </c:pt>
                <c:pt idx="8">
                  <c:v>2960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D2-4C13-A869-AE252130957C}"/>
            </c:ext>
          </c:extLst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'Example Computation Sheet 1'!$BP$36:$BP$44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1'!$CJ$36:$CJ$44</c:f>
              <c:numCache>
                <c:formatCode>#,##0</c:formatCode>
                <c:ptCount val="9"/>
                <c:pt idx="0">
                  <c:v>15500</c:v>
                </c:pt>
                <c:pt idx="1">
                  <c:v>14000</c:v>
                </c:pt>
                <c:pt idx="2">
                  <c:v>12500</c:v>
                </c:pt>
                <c:pt idx="3">
                  <c:v>11100</c:v>
                </c:pt>
                <c:pt idx="4">
                  <c:v>9110</c:v>
                </c:pt>
                <c:pt idx="5">
                  <c:v>7560</c:v>
                </c:pt>
                <c:pt idx="6">
                  <c:v>5220</c:v>
                </c:pt>
                <c:pt idx="7">
                  <c:v>3510</c:v>
                </c:pt>
                <c:pt idx="8">
                  <c:v>2360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D2-4C13-A869-AE252130957C}"/>
            </c:ext>
          </c:extLst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'Example Computation Sheet 1'!$BF$21:$BF$170</c:f>
              <c:numCache>
                <c:formatCode>0.0</c:formatCode>
                <c:ptCount val="150"/>
                <c:pt idx="0">
                  <c:v>1.4197530864197532</c:v>
                </c:pt>
                <c:pt idx="1">
                  <c:v>19.166666666666668</c:v>
                </c:pt>
                <c:pt idx="2">
                  <c:v>103.70535714285714</c:v>
                </c:pt>
                <c:pt idx="3">
                  <c:v>1.2494621342512908</c:v>
                </c:pt>
                <c:pt idx="4">
                  <c:v>7.4075255102040813</c:v>
                </c:pt>
                <c:pt idx="5">
                  <c:v>1.6461167800453513</c:v>
                </c:pt>
                <c:pt idx="6">
                  <c:v>3.2407924107142856</c:v>
                </c:pt>
                <c:pt idx="7">
                  <c:v>8.6421130952380949</c:v>
                </c:pt>
                <c:pt idx="8">
                  <c:v>1.6203962053571428</c:v>
                </c:pt>
                <c:pt idx="9">
                  <c:v>2.8807043650793647</c:v>
                </c:pt>
                <c:pt idx="10">
                  <c:v>11.522817460317459</c:v>
                </c:pt>
                <c:pt idx="11">
                  <c:v>12.963169642857142</c:v>
                </c:pt>
                <c:pt idx="12">
                  <c:v>5.4581766917293226</c:v>
                </c:pt>
                <c:pt idx="13">
                  <c:v>1.9204695767195765</c:v>
                </c:pt>
                <c:pt idx="14">
                  <c:v>1.7284226190476191</c:v>
                </c:pt>
                <c:pt idx="15">
                  <c:v>3.0501575630252096</c:v>
                </c:pt>
                <c:pt idx="16">
                  <c:v>2.1164358600583086</c:v>
                </c:pt>
                <c:pt idx="17">
                  <c:v>51.852678571428569</c:v>
                </c:pt>
                <c:pt idx="18">
                  <c:v>1.7000878220140514</c:v>
                </c:pt>
                <c:pt idx="19">
                  <c:v>2.0334383753501397</c:v>
                </c:pt>
                <c:pt idx="20">
                  <c:v>1.4606388329979876</c:v>
                </c:pt>
                <c:pt idx="21">
                  <c:v>1.0167191876750699</c:v>
                </c:pt>
                <c:pt idx="22">
                  <c:v>2.3569399350649349</c:v>
                </c:pt>
                <c:pt idx="23">
                  <c:v>2.4117524916943518</c:v>
                </c:pt>
                <c:pt idx="24">
                  <c:v>1.0370535714285714</c:v>
                </c:pt>
                <c:pt idx="25">
                  <c:v>3.5760467980295565</c:v>
                </c:pt>
                <c:pt idx="26">
                  <c:v>1.2963169642857142</c:v>
                </c:pt>
                <c:pt idx="27">
                  <c:v>2.0741071428571427</c:v>
                </c:pt>
                <c:pt idx="28">
                  <c:v>3.9886675824175817</c:v>
                </c:pt>
                <c:pt idx="29">
                  <c:v>1.0475288600288599</c:v>
                </c:pt>
                <c:pt idx="30">
                  <c:v>1.1272321428571428</c:v>
                </c:pt>
                <c:pt idx="31">
                  <c:v>20.741071428571427</c:v>
                </c:pt>
                <c:pt idx="32">
                  <c:v>2.5293989547038325</c:v>
                </c:pt>
                <c:pt idx="33">
                  <c:v>1.3295558608058606</c:v>
                </c:pt>
                <c:pt idx="34">
                  <c:v>3.840939153439153</c:v>
                </c:pt>
                <c:pt idx="35">
                  <c:v>1.5954670329670328</c:v>
                </c:pt>
                <c:pt idx="36">
                  <c:v>1.5712932900432899</c:v>
                </c:pt>
                <c:pt idx="37">
                  <c:v>2.206496960486322</c:v>
                </c:pt>
                <c:pt idx="38">
                  <c:v>10.370535714285714</c:v>
                </c:pt>
                <c:pt idx="39">
                  <c:v>34.56845238095238</c:v>
                </c:pt>
                <c:pt idx="40">
                  <c:v>1.1396193092621663</c:v>
                </c:pt>
                <c:pt idx="41">
                  <c:v>1.5478411513859274</c:v>
                </c:pt>
                <c:pt idx="42">
                  <c:v>7.9773351648351634</c:v>
                </c:pt>
                <c:pt idx="43">
                  <c:v>2.4691751700680271</c:v>
                </c:pt>
                <c:pt idx="44">
                  <c:v>1.0916353383458646</c:v>
                </c:pt>
                <c:pt idx="45">
                  <c:v>1.9943337912087908</c:v>
                </c:pt>
                <c:pt idx="46">
                  <c:v>1.4014237451737452</c:v>
                </c:pt>
                <c:pt idx="47">
                  <c:v>14.815051020408163</c:v>
                </c:pt>
                <c:pt idx="48">
                  <c:v>6.4815848214285712</c:v>
                </c:pt>
                <c:pt idx="49">
                  <c:v>1.103248480243161</c:v>
                </c:pt>
                <c:pt idx="50">
                  <c:v>1.7880233990147782</c:v>
                </c:pt>
                <c:pt idx="51">
                  <c:v>1.5029761904761902</c:v>
                </c:pt>
                <c:pt idx="52">
                  <c:v>1.5250787815126048</c:v>
                </c:pt>
                <c:pt idx="53">
                  <c:v>1.165228731942215</c:v>
                </c:pt>
                <c:pt idx="54">
                  <c:v>1.7000878220140514</c:v>
                </c:pt>
                <c:pt idx="55">
                  <c:v>2.7290883458646613</c:v>
                </c:pt>
                <c:pt idx="56">
                  <c:v>1.2200630252100839</c:v>
                </c:pt>
                <c:pt idx="57">
                  <c:v>1.2646994773519162</c:v>
                </c:pt>
                <c:pt idx="58">
                  <c:v>2.9630102040816322</c:v>
                </c:pt>
                <c:pt idx="59">
                  <c:v>1.7577179176755449</c:v>
                </c:pt>
                <c:pt idx="60">
                  <c:v>25.926339285714285</c:v>
                </c:pt>
                <c:pt idx="61">
                  <c:v>1.152281746031746</c:v>
                </c:pt>
                <c:pt idx="62">
                  <c:v>1.1151113671274961</c:v>
                </c:pt>
                <c:pt idx="63">
                  <c:v>4.9383503401360542</c:v>
                </c:pt>
                <c:pt idx="64">
                  <c:v>1.0691273932253313</c:v>
                </c:pt>
                <c:pt idx="65">
                  <c:v>4.5089285714285712</c:v>
                </c:pt>
                <c:pt idx="66">
                  <c:v>1.3645441729323307</c:v>
                </c:pt>
                <c:pt idx="67">
                  <c:v>1.0068481276005545</c:v>
                </c:pt>
                <c:pt idx="68">
                  <c:v>2.1605282738095237</c:v>
                </c:pt>
                <c:pt idx="69">
                  <c:v>5.7614087301587293</c:v>
                </c:pt>
                <c:pt idx="70">
                  <c:v>6.9136904761904763</c:v>
                </c:pt>
                <c:pt idx="71">
                  <c:v>1.4815051020408161</c:v>
                </c:pt>
                <c:pt idx="72">
                  <c:v>1.3127260397830016</c:v>
                </c:pt>
                <c:pt idx="73">
                  <c:v>3.1425865800865798</c:v>
                </c:pt>
                <c:pt idx="74">
                  <c:v>4.7138798701298699</c:v>
                </c:pt>
                <c:pt idx="75">
                  <c:v>6.1003151260504191</c:v>
                </c:pt>
                <c:pt idx="76">
                  <c:v>3.3453341013824884</c:v>
                </c:pt>
                <c:pt idx="77">
                  <c:v>2.6591117216117213</c:v>
                </c:pt>
                <c:pt idx="78">
                  <c:v>1.1920155993431854</c:v>
                </c:pt>
                <c:pt idx="79">
                  <c:v>1.0582179300291543</c:v>
                </c:pt>
                <c:pt idx="80">
                  <c:v>1.8518813775510203</c:v>
                </c:pt>
                <c:pt idx="81">
                  <c:v>1.2058762458471759</c:v>
                </c:pt>
                <c:pt idx="82">
                  <c:v>1.2345875850340136</c:v>
                </c:pt>
                <c:pt idx="83">
                  <c:v>3.7037627551020407</c:v>
                </c:pt>
                <c:pt idx="84">
                  <c:v>1.9567048517520216</c:v>
                </c:pt>
                <c:pt idx="85">
                  <c:v>4.3210565476190474</c:v>
                </c:pt>
                <c:pt idx="86">
                  <c:v>1.4206213307240705</c:v>
                </c:pt>
                <c:pt idx="87">
                  <c:v>4.1482142857142854</c:v>
                </c:pt>
                <c:pt idx="88">
                  <c:v>1.3827380952380952</c:v>
                </c:pt>
                <c:pt idx="89">
                  <c:v>1.8193922305764409</c:v>
                </c:pt>
                <c:pt idx="90">
                  <c:v>1.3468228200371057</c:v>
                </c:pt>
                <c:pt idx="91">
                  <c:v>2.3045634920634921</c:v>
                </c:pt>
                <c:pt idx="92">
                  <c:v>0.01</c:v>
                </c:pt>
                <c:pt idx="93">
                  <c:v>1.9204695767195765</c:v>
                </c:pt>
                <c:pt idx="94">
                  <c:v>1.4403521825396823</c:v>
                </c:pt>
                <c:pt idx="95">
                  <c:v>9.4277597402597397</c:v>
                </c:pt>
                <c:pt idx="96">
                  <c:v>1.1920155993431854</c:v>
                </c:pt>
                <c:pt idx="97">
                  <c:v>5.1852678571428568</c:v>
                </c:pt>
                <c:pt idx="98">
                  <c:v>3.4568452380952381</c:v>
                </c:pt>
                <c:pt idx="99">
                  <c:v>2.5926339285714284</c:v>
                </c:pt>
                <c:pt idx="100">
                  <c:v>2.2544642857142856</c:v>
                </c:pt>
                <c:pt idx="101">
                  <c:v>2.8028474903474905</c:v>
                </c:pt>
                <c:pt idx="102">
                  <c:v>1.0267857142857142</c:v>
                </c:pt>
                <c:pt idx="103">
                  <c:v>1.0802641369047619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'Example Computation Sheet 1'!$BG$21:$BG$170</c:f>
              <c:numCache>
                <c:formatCode>0</c:formatCode>
                <c:ptCount val="150"/>
                <c:pt idx="0">
                  <c:v>3830</c:v>
                </c:pt>
                <c:pt idx="1">
                  <c:v>10000</c:v>
                </c:pt>
                <c:pt idx="2">
                  <c:v>25000</c:v>
                </c:pt>
                <c:pt idx="3">
                  <c:v>3700</c:v>
                </c:pt>
                <c:pt idx="4">
                  <c:v>8330</c:v>
                </c:pt>
                <c:pt idx="5">
                  <c:v>4430</c:v>
                </c:pt>
                <c:pt idx="6">
                  <c:v>6140</c:v>
                </c:pt>
                <c:pt idx="7">
                  <c:v>8460</c:v>
                </c:pt>
                <c:pt idx="8">
                  <c:v>4400</c:v>
                </c:pt>
                <c:pt idx="9">
                  <c:v>5600</c:v>
                </c:pt>
                <c:pt idx="10">
                  <c:v>9260</c:v>
                </c:pt>
                <c:pt idx="11">
                  <c:v>9300</c:v>
                </c:pt>
                <c:pt idx="12">
                  <c:v>7800</c:v>
                </c:pt>
                <c:pt idx="13">
                  <c:v>4680</c:v>
                </c:pt>
                <c:pt idx="14">
                  <c:v>4500</c:v>
                </c:pt>
                <c:pt idx="15">
                  <c:v>6000</c:v>
                </c:pt>
                <c:pt idx="16">
                  <c:v>5000</c:v>
                </c:pt>
                <c:pt idx="17">
                  <c:v>20000</c:v>
                </c:pt>
                <c:pt idx="18">
                  <c:v>4450</c:v>
                </c:pt>
                <c:pt idx="19">
                  <c:v>4950</c:v>
                </c:pt>
                <c:pt idx="20">
                  <c:v>4200</c:v>
                </c:pt>
                <c:pt idx="21">
                  <c:v>2230</c:v>
                </c:pt>
                <c:pt idx="22">
                  <c:v>5270</c:v>
                </c:pt>
                <c:pt idx="23">
                  <c:v>5360</c:v>
                </c:pt>
                <c:pt idx="24">
                  <c:v>2410</c:v>
                </c:pt>
                <c:pt idx="25">
                  <c:v>6560</c:v>
                </c:pt>
                <c:pt idx="26">
                  <c:v>3890</c:v>
                </c:pt>
                <c:pt idx="27">
                  <c:v>4970</c:v>
                </c:pt>
                <c:pt idx="28">
                  <c:v>7180</c:v>
                </c:pt>
                <c:pt idx="29">
                  <c:v>2750</c:v>
                </c:pt>
                <c:pt idx="30">
                  <c:v>3170</c:v>
                </c:pt>
                <c:pt idx="31">
                  <c:v>10500</c:v>
                </c:pt>
                <c:pt idx="32">
                  <c:v>5450</c:v>
                </c:pt>
                <c:pt idx="33">
                  <c:v>3940</c:v>
                </c:pt>
                <c:pt idx="34">
                  <c:v>6990</c:v>
                </c:pt>
                <c:pt idx="35">
                  <c:v>4370</c:v>
                </c:pt>
                <c:pt idx="36">
                  <c:v>4330</c:v>
                </c:pt>
                <c:pt idx="37">
                  <c:v>5130</c:v>
                </c:pt>
                <c:pt idx="38">
                  <c:v>8720</c:v>
                </c:pt>
                <c:pt idx="39">
                  <c:v>12700</c:v>
                </c:pt>
                <c:pt idx="40">
                  <c:v>3280</c:v>
                </c:pt>
                <c:pt idx="41">
                  <c:v>4320</c:v>
                </c:pt>
                <c:pt idx="42">
                  <c:v>8450</c:v>
                </c:pt>
                <c:pt idx="43">
                  <c:v>5430</c:v>
                </c:pt>
                <c:pt idx="44">
                  <c:v>3090</c:v>
                </c:pt>
                <c:pt idx="45">
                  <c:v>4790</c:v>
                </c:pt>
                <c:pt idx="46">
                  <c:v>4070</c:v>
                </c:pt>
                <c:pt idx="47">
                  <c:v>9360</c:v>
                </c:pt>
                <c:pt idx="48">
                  <c:v>7960</c:v>
                </c:pt>
                <c:pt idx="49">
                  <c:v>3140</c:v>
                </c:pt>
                <c:pt idx="50">
                  <c:v>4630</c:v>
                </c:pt>
                <c:pt idx="51">
                  <c:v>4250</c:v>
                </c:pt>
                <c:pt idx="52">
                  <c:v>4280</c:v>
                </c:pt>
                <c:pt idx="53">
                  <c:v>3300</c:v>
                </c:pt>
                <c:pt idx="54">
                  <c:v>4450</c:v>
                </c:pt>
                <c:pt idx="55">
                  <c:v>5560</c:v>
                </c:pt>
                <c:pt idx="56">
                  <c:v>3640</c:v>
                </c:pt>
                <c:pt idx="57">
                  <c:v>3730</c:v>
                </c:pt>
                <c:pt idx="58">
                  <c:v>5980</c:v>
                </c:pt>
                <c:pt idx="59">
                  <c:v>4560</c:v>
                </c:pt>
                <c:pt idx="60">
                  <c:v>11600</c:v>
                </c:pt>
                <c:pt idx="61">
                  <c:v>3290</c:v>
                </c:pt>
                <c:pt idx="62">
                  <c:v>3160</c:v>
                </c:pt>
                <c:pt idx="63">
                  <c:v>7590</c:v>
                </c:pt>
                <c:pt idx="64">
                  <c:v>2910</c:v>
                </c:pt>
                <c:pt idx="65">
                  <c:v>7400</c:v>
                </c:pt>
                <c:pt idx="66">
                  <c:v>4030</c:v>
                </c:pt>
                <c:pt idx="67">
                  <c:v>1460</c:v>
                </c:pt>
                <c:pt idx="68">
                  <c:v>5080</c:v>
                </c:pt>
                <c:pt idx="69">
                  <c:v>7810</c:v>
                </c:pt>
                <c:pt idx="70">
                  <c:v>8220</c:v>
                </c:pt>
                <c:pt idx="71">
                  <c:v>4220</c:v>
                </c:pt>
                <c:pt idx="72">
                  <c:v>3920</c:v>
                </c:pt>
                <c:pt idx="73">
                  <c:v>6050</c:v>
                </c:pt>
                <c:pt idx="74">
                  <c:v>7480</c:v>
                </c:pt>
                <c:pt idx="75">
                  <c:v>7950</c:v>
                </c:pt>
                <c:pt idx="76">
                  <c:v>6160</c:v>
                </c:pt>
                <c:pt idx="77">
                  <c:v>5530</c:v>
                </c:pt>
                <c:pt idx="78">
                  <c:v>3590</c:v>
                </c:pt>
                <c:pt idx="79">
                  <c:v>2780</c:v>
                </c:pt>
                <c:pt idx="80">
                  <c:v>4660</c:v>
                </c:pt>
                <c:pt idx="81">
                  <c:v>3610</c:v>
                </c:pt>
                <c:pt idx="82">
                  <c:v>3690</c:v>
                </c:pt>
                <c:pt idx="83">
                  <c:v>6800</c:v>
                </c:pt>
                <c:pt idx="84">
                  <c:v>4720</c:v>
                </c:pt>
                <c:pt idx="85">
                  <c:v>7310</c:v>
                </c:pt>
                <c:pt idx="86">
                  <c:v>4130</c:v>
                </c:pt>
                <c:pt idx="87">
                  <c:v>7220</c:v>
                </c:pt>
                <c:pt idx="88">
                  <c:v>4040</c:v>
                </c:pt>
                <c:pt idx="89">
                  <c:v>4640</c:v>
                </c:pt>
                <c:pt idx="90">
                  <c:v>3960</c:v>
                </c:pt>
                <c:pt idx="91">
                  <c:v>5170</c:v>
                </c:pt>
                <c:pt idx="92">
                  <c:v>-10</c:v>
                </c:pt>
                <c:pt idx="93">
                  <c:v>4680</c:v>
                </c:pt>
                <c:pt idx="94">
                  <c:v>4170</c:v>
                </c:pt>
                <c:pt idx="95">
                  <c:v>8550</c:v>
                </c:pt>
                <c:pt idx="96">
                  <c:v>3590</c:v>
                </c:pt>
                <c:pt idx="97">
                  <c:v>7720</c:v>
                </c:pt>
                <c:pt idx="98">
                  <c:v>6220</c:v>
                </c:pt>
                <c:pt idx="99">
                  <c:v>5510</c:v>
                </c:pt>
                <c:pt idx="100">
                  <c:v>5140</c:v>
                </c:pt>
                <c:pt idx="101">
                  <c:v>5570</c:v>
                </c:pt>
                <c:pt idx="102">
                  <c:v>2290</c:v>
                </c:pt>
                <c:pt idx="103">
                  <c:v>2990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7D2-4C13-A869-AE252130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00800"/>
        <c:axId val="123511552"/>
      </c:scatterChart>
      <c:valAx>
        <c:axId val="123500800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68512670190937297"/>
              <c:y val="0.933534271330837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11552"/>
        <c:crosses val="autoZero"/>
        <c:crossBetween val="midCat"/>
        <c:majorUnit val="10"/>
        <c:minorUnit val="10"/>
      </c:valAx>
      <c:valAx>
        <c:axId val="123511552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67816574157738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00800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37365355004566"/>
          <c:y val="4.7975990706079774E-2"/>
          <c:w val="0.45202901627027042"/>
          <c:h val="0.1479262940493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48160018492247E-2"/>
          <c:y val="5.1868798287152455E-2"/>
          <c:w val="0.87595361696418406"/>
          <c:h val="0.71090902793115485"/>
        </c:manualLayout>
      </c:layout>
      <c:scatterChart>
        <c:scatterStyle val="lineMarker"/>
        <c:varyColors val="0"/>
        <c:ser>
          <c:idx val="0"/>
          <c:order val="0"/>
          <c:tx>
            <c:v>Data Record Plot</c:v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'Example Computation Sheet 1'!$U$21:$U$170</c:f>
              <c:numCache>
                <c:formatCode>General</c:formatCode>
                <c:ptCount val="150"/>
                <c:pt idx="0">
                  <c:v>1900</c:v>
                </c:pt>
                <c:pt idx="1">
                  <c:v>1909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xVal>
          <c:yVal>
            <c:numRef>
              <c:f>'Example Computation Sheet 1'!$AI$21:$AI$170</c:f>
              <c:numCache>
                <c:formatCode>General</c:formatCode>
                <c:ptCount val="150"/>
                <c:pt idx="0">
                  <c:v>3830</c:v>
                </c:pt>
                <c:pt idx="1">
                  <c:v>10000</c:v>
                </c:pt>
                <c:pt idx="2">
                  <c:v>25000</c:v>
                </c:pt>
                <c:pt idx="3">
                  <c:v>3700</c:v>
                </c:pt>
                <c:pt idx="4">
                  <c:v>8330</c:v>
                </c:pt>
                <c:pt idx="5">
                  <c:v>4430</c:v>
                </c:pt>
                <c:pt idx="6">
                  <c:v>6140</c:v>
                </c:pt>
                <c:pt idx="7">
                  <c:v>8460</c:v>
                </c:pt>
                <c:pt idx="8">
                  <c:v>4400</c:v>
                </c:pt>
                <c:pt idx="9">
                  <c:v>5600</c:v>
                </c:pt>
                <c:pt idx="10">
                  <c:v>9260</c:v>
                </c:pt>
                <c:pt idx="11">
                  <c:v>9300</c:v>
                </c:pt>
                <c:pt idx="12">
                  <c:v>7800</c:v>
                </c:pt>
                <c:pt idx="13">
                  <c:v>4680</c:v>
                </c:pt>
                <c:pt idx="14">
                  <c:v>4500</c:v>
                </c:pt>
                <c:pt idx="15">
                  <c:v>6000</c:v>
                </c:pt>
                <c:pt idx="16">
                  <c:v>5000</c:v>
                </c:pt>
                <c:pt idx="17">
                  <c:v>20000</c:v>
                </c:pt>
                <c:pt idx="18">
                  <c:v>4450</c:v>
                </c:pt>
                <c:pt idx="19">
                  <c:v>4950</c:v>
                </c:pt>
                <c:pt idx="20">
                  <c:v>4200</c:v>
                </c:pt>
                <c:pt idx="21">
                  <c:v>2230</c:v>
                </c:pt>
                <c:pt idx="22">
                  <c:v>5270</c:v>
                </c:pt>
                <c:pt idx="23">
                  <c:v>5360</c:v>
                </c:pt>
                <c:pt idx="24">
                  <c:v>2410</c:v>
                </c:pt>
                <c:pt idx="25">
                  <c:v>6560</c:v>
                </c:pt>
                <c:pt idx="26">
                  <c:v>3890</c:v>
                </c:pt>
                <c:pt idx="27">
                  <c:v>4970</c:v>
                </c:pt>
                <c:pt idx="28">
                  <c:v>7180</c:v>
                </c:pt>
                <c:pt idx="29">
                  <c:v>2750</c:v>
                </c:pt>
                <c:pt idx="30">
                  <c:v>3170</c:v>
                </c:pt>
                <c:pt idx="31">
                  <c:v>10500</c:v>
                </c:pt>
                <c:pt idx="32">
                  <c:v>5450</c:v>
                </c:pt>
                <c:pt idx="33">
                  <c:v>3940</c:v>
                </c:pt>
                <c:pt idx="34">
                  <c:v>6990</c:v>
                </c:pt>
                <c:pt idx="35">
                  <c:v>4370</c:v>
                </c:pt>
                <c:pt idx="36">
                  <c:v>4330</c:v>
                </c:pt>
                <c:pt idx="37">
                  <c:v>5130</c:v>
                </c:pt>
                <c:pt idx="38">
                  <c:v>8720</c:v>
                </c:pt>
                <c:pt idx="39">
                  <c:v>12700</c:v>
                </c:pt>
                <c:pt idx="40">
                  <c:v>3280</c:v>
                </c:pt>
                <c:pt idx="41">
                  <c:v>4320</c:v>
                </c:pt>
                <c:pt idx="42">
                  <c:v>8450</c:v>
                </c:pt>
                <c:pt idx="43">
                  <c:v>5430</c:v>
                </c:pt>
                <c:pt idx="44">
                  <c:v>3090</c:v>
                </c:pt>
                <c:pt idx="45">
                  <c:v>4790</c:v>
                </c:pt>
                <c:pt idx="46">
                  <c:v>4070</c:v>
                </c:pt>
                <c:pt idx="47">
                  <c:v>9360</c:v>
                </c:pt>
                <c:pt idx="48">
                  <c:v>7960</c:v>
                </c:pt>
                <c:pt idx="49">
                  <c:v>3140</c:v>
                </c:pt>
                <c:pt idx="50">
                  <c:v>4630</c:v>
                </c:pt>
                <c:pt idx="51">
                  <c:v>4250</c:v>
                </c:pt>
                <c:pt idx="52">
                  <c:v>4280</c:v>
                </c:pt>
                <c:pt idx="53">
                  <c:v>3300</c:v>
                </c:pt>
                <c:pt idx="54">
                  <c:v>4450</c:v>
                </c:pt>
                <c:pt idx="55">
                  <c:v>5560</c:v>
                </c:pt>
                <c:pt idx="56">
                  <c:v>3640</c:v>
                </c:pt>
                <c:pt idx="57">
                  <c:v>3730</c:v>
                </c:pt>
                <c:pt idx="58">
                  <c:v>5980</c:v>
                </c:pt>
                <c:pt idx="59" formatCode="#,##0">
                  <c:v>4560</c:v>
                </c:pt>
                <c:pt idx="60" formatCode="#,##0">
                  <c:v>11600</c:v>
                </c:pt>
                <c:pt idx="61" formatCode="#,##0">
                  <c:v>3290</c:v>
                </c:pt>
                <c:pt idx="62" formatCode="#,##0">
                  <c:v>3160</c:v>
                </c:pt>
                <c:pt idx="63" formatCode="#,##0">
                  <c:v>7590</c:v>
                </c:pt>
                <c:pt idx="64" formatCode="#,##0">
                  <c:v>2910</c:v>
                </c:pt>
                <c:pt idx="65" formatCode="#,##0">
                  <c:v>7400</c:v>
                </c:pt>
                <c:pt idx="66" formatCode="#,##0">
                  <c:v>4030</c:v>
                </c:pt>
                <c:pt idx="67" formatCode="#,##0">
                  <c:v>1460</c:v>
                </c:pt>
                <c:pt idx="68" formatCode="#,##0">
                  <c:v>5080</c:v>
                </c:pt>
                <c:pt idx="69" formatCode="#,##0">
                  <c:v>7810</c:v>
                </c:pt>
                <c:pt idx="70" formatCode="#,##0">
                  <c:v>8220</c:v>
                </c:pt>
                <c:pt idx="71" formatCode="#,##0">
                  <c:v>4220</c:v>
                </c:pt>
                <c:pt idx="72" formatCode="#,##0">
                  <c:v>3920</c:v>
                </c:pt>
                <c:pt idx="73" formatCode="#,##0">
                  <c:v>6050</c:v>
                </c:pt>
                <c:pt idx="74" formatCode="#,##0">
                  <c:v>7480</c:v>
                </c:pt>
                <c:pt idx="75" formatCode="#,##0">
                  <c:v>7950</c:v>
                </c:pt>
                <c:pt idx="76" formatCode="#,##0">
                  <c:v>6160</c:v>
                </c:pt>
                <c:pt idx="77" formatCode="#,##0">
                  <c:v>5530</c:v>
                </c:pt>
                <c:pt idx="78" formatCode="#,##0">
                  <c:v>3590</c:v>
                </c:pt>
                <c:pt idx="79" formatCode="#,##0">
                  <c:v>2780</c:v>
                </c:pt>
                <c:pt idx="80" formatCode="#,##0">
                  <c:v>4660</c:v>
                </c:pt>
                <c:pt idx="81" formatCode="#,##0">
                  <c:v>3610</c:v>
                </c:pt>
                <c:pt idx="82" formatCode="#,##0">
                  <c:v>3690</c:v>
                </c:pt>
                <c:pt idx="83" formatCode="#,##0">
                  <c:v>6800</c:v>
                </c:pt>
                <c:pt idx="84" formatCode="#,##0">
                  <c:v>4720</c:v>
                </c:pt>
                <c:pt idx="85" formatCode="#,##0">
                  <c:v>7310</c:v>
                </c:pt>
                <c:pt idx="86" formatCode="#,##0">
                  <c:v>4130</c:v>
                </c:pt>
                <c:pt idx="87" formatCode="#,##0">
                  <c:v>7220</c:v>
                </c:pt>
                <c:pt idx="88" formatCode="#,##0">
                  <c:v>4040</c:v>
                </c:pt>
                <c:pt idx="89" formatCode="#,##0">
                  <c:v>4640</c:v>
                </c:pt>
                <c:pt idx="90" formatCode="#,##0">
                  <c:v>3960</c:v>
                </c:pt>
                <c:pt idx="91" formatCode="#,##0">
                  <c:v>5170</c:v>
                </c:pt>
                <c:pt idx="93" formatCode="#,##0">
                  <c:v>4680</c:v>
                </c:pt>
                <c:pt idx="94" formatCode="#,##0">
                  <c:v>4170</c:v>
                </c:pt>
                <c:pt idx="95" formatCode="#,##0">
                  <c:v>8550</c:v>
                </c:pt>
                <c:pt idx="96" formatCode="#,##0">
                  <c:v>3590</c:v>
                </c:pt>
                <c:pt idx="97" formatCode="#,##0">
                  <c:v>7720</c:v>
                </c:pt>
                <c:pt idx="98" formatCode="#,##0">
                  <c:v>6220</c:v>
                </c:pt>
                <c:pt idx="99" formatCode="#,##0">
                  <c:v>5510</c:v>
                </c:pt>
                <c:pt idx="100" formatCode="#,##0">
                  <c:v>5140</c:v>
                </c:pt>
                <c:pt idx="101" formatCode="#,##0">
                  <c:v>5570</c:v>
                </c:pt>
                <c:pt idx="102" formatCode="#,##0">
                  <c:v>2290</c:v>
                </c:pt>
                <c:pt idx="103" formatCode="#,##0">
                  <c:v>2990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B2-4737-AD7C-F1AA09ACD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09984"/>
        <c:axId val="123224832"/>
      </c:scatterChart>
      <c:valAx>
        <c:axId val="123209984"/>
        <c:scaling>
          <c:orientation val="minMax"/>
          <c:min val="19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282099446307072"/>
              <c:y val="0.817697834645669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24832"/>
        <c:crosses val="autoZero"/>
        <c:crossBetween val="midCat"/>
      </c:valAx>
      <c:valAx>
        <c:axId val="12322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Peak Discharge (cfs)</a:t>
                </a:r>
              </a:p>
            </c:rich>
          </c:tx>
          <c:layout>
            <c:manualLayout>
              <c:xMode val="edge"/>
              <c:yMode val="edge"/>
              <c:x val="1.6632047207691274E-2"/>
              <c:y val="0.15255544619422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09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45326774420244E-2"/>
          <c:y val="8.8737940769157697E-2"/>
          <c:w val="0.88123682361208711"/>
          <c:h val="0.627991580827885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'Example Computation Sheet 2'!$Q$170:$BD$170</c:f>
              <c:strCache>
                <c:ptCount val="40"/>
                <c:pt idx="0">
                  <c:v>----</c:v>
                </c:pt>
                <c:pt idx="3">
                  <c:v>----</c:v>
                </c:pt>
                <c:pt idx="4">
                  <c:v>-10</c:v>
                </c:pt>
                <c:pt idx="5">
                  <c:v>----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2">
                  <c:v>0</c:v>
                </c:pt>
                <c:pt idx="24">
                  <c:v>----</c:v>
                </c:pt>
                <c:pt idx="25">
                  <c:v>----</c:v>
                </c:pt>
                <c:pt idx="26">
                  <c:v>----</c:v>
                </c:pt>
                <c:pt idx="28">
                  <c:v>----</c:v>
                </c:pt>
                <c:pt idx="29">
                  <c:v> </c:v>
                </c:pt>
                <c:pt idx="30">
                  <c:v>----</c:v>
                </c:pt>
                <c:pt idx="31">
                  <c:v>----</c:v>
                </c:pt>
                <c:pt idx="32">
                  <c:v>----</c:v>
                </c:pt>
                <c:pt idx="33">
                  <c:v>----</c:v>
                </c:pt>
                <c:pt idx="34">
                  <c:v>----</c:v>
                </c:pt>
                <c:pt idx="35">
                  <c:v>----</c:v>
                </c:pt>
                <c:pt idx="36">
                  <c:v>----</c:v>
                </c:pt>
                <c:pt idx="37">
                  <c:v>----</c:v>
                </c:pt>
                <c:pt idx="38">
                  <c:v>----</c:v>
                </c:pt>
                <c:pt idx="39">
                  <c:v>----</c:v>
                </c:pt>
              </c:strCache>
            </c:strRef>
          </c:tx>
          <c:invertIfNegative val="0"/>
          <c:cat>
            <c:multiLvlStrRef>
              <c:f>'Example Computation Sheet 2'!$BE$15:$BE$169</c:f>
            </c:multiLvlStrRef>
          </c:cat>
          <c:val>
            <c:numRef>
              <c:f>'Example Computation Sheet 2'!$BE$170</c:f>
            </c:numRef>
          </c:val>
          <c:extLst>
            <c:ext xmlns:c16="http://schemas.microsoft.com/office/drawing/2014/chart" uri="{C3380CC4-5D6E-409C-BE32-E72D297353CC}">
              <c16:uniqueId val="{00000000-162C-4809-8385-42B393FC2E47}"/>
            </c:ext>
          </c:extLst>
        </c:ser>
        <c:ser>
          <c:idx val="0"/>
          <c:order val="1"/>
          <c:tx>
            <c:v>Month of Peaks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multiLvlStrRef>
              <c:f>'Example Computation Sheet 2'!$W$172:$AH$172</c:f>
            </c:multiLvlStrRef>
          </c:cat>
          <c:val>
            <c:numRef>
              <c:f>'Example Computation Sheet 2'!$W$173:$AH$173</c:f>
            </c:numRef>
          </c:val>
          <c:extLst>
            <c:ext xmlns:c16="http://schemas.microsoft.com/office/drawing/2014/chart" uri="{C3380CC4-5D6E-409C-BE32-E72D297353CC}">
              <c16:uniqueId val="{00000001-162C-4809-8385-42B393FC2E47}"/>
            </c:ext>
          </c:extLst>
        </c:ser>
        <c:ser>
          <c:idx val="1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'Example Computation Sheet 1'!$CG$84:$CG$95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'Example Computation Sheet 1'!$CJ$84:$CJ$95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</c:v>
                </c:pt>
                <c:pt idx="5">
                  <c:v>53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2C-4809-8385-42B393FC2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241984"/>
        <c:axId val="123243904"/>
      </c:barChart>
      <c:catAx>
        <c:axId val="1232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0175679516853644"/>
              <c:y val="0.825945707835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4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243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Peak Events</a:t>
                </a:r>
              </a:p>
            </c:rich>
          </c:tx>
          <c:layout>
            <c:manualLayout>
              <c:xMode val="edge"/>
              <c:yMode val="edge"/>
              <c:x val="7.027475995880262E-3"/>
              <c:y val="8.191178899840317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419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5355466479109"/>
          <c:y val="3.7342169778916356E-2"/>
          <c:w val="0.86542312482255368"/>
          <c:h val="0.87644269069338976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2'!$BP$26:$BP$33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2'!$BY$26:$BY$33</c:f>
            </c:numRef>
          </c:yVal>
          <c:smooth val="1"/>
          <c:extLst>
            <c:ext xmlns:c16="http://schemas.microsoft.com/office/drawing/2014/chart" uri="{C3380CC4-5D6E-409C-BE32-E72D297353CC}">
              <c16:uniqueId val="{00000000-09C8-4263-A9F9-338B73309D63}"/>
            </c:ext>
          </c:extLst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'Example Computation Sheet 2'!$BP$26:$BP$34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2'!$BZ$26:$BZ$34</c:f>
              <c:numCache>
                <c:formatCode>#,##0</c:formatCode>
                <c:ptCount val="9"/>
                <c:pt idx="0">
                  <c:v>14600</c:v>
                </c:pt>
                <c:pt idx="1">
                  <c:v>12200</c:v>
                </c:pt>
                <c:pt idx="2">
                  <c:v>10100</c:v>
                </c:pt>
                <c:pt idx="3">
                  <c:v>8280</c:v>
                </c:pt>
                <c:pt idx="4">
                  <c:v>6160</c:v>
                </c:pt>
                <c:pt idx="5">
                  <c:v>4750</c:v>
                </c:pt>
                <c:pt idx="6">
                  <c:v>3030</c:v>
                </c:pt>
                <c:pt idx="7">
                  <c:v>2050</c:v>
                </c:pt>
                <c:pt idx="8">
                  <c:v>1480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C8-4263-A9F9-338B73309D63}"/>
            </c:ext>
          </c:extLst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'Example Computation Sheet 2'!$BP$26:$BP$34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2'!$CG$26:$CG$34</c:f>
              <c:numCache>
                <c:formatCode>#,##0</c:formatCode>
                <c:ptCount val="9"/>
                <c:pt idx="0">
                  <c:v>17700</c:v>
                </c:pt>
                <c:pt idx="1">
                  <c:v>14500</c:v>
                </c:pt>
                <c:pt idx="2">
                  <c:v>11800</c:v>
                </c:pt>
                <c:pt idx="3">
                  <c:v>9460</c:v>
                </c:pt>
                <c:pt idx="4">
                  <c:v>6860</c:v>
                </c:pt>
                <c:pt idx="5">
                  <c:v>5190</c:v>
                </c:pt>
                <c:pt idx="6">
                  <c:v>3260</c:v>
                </c:pt>
                <c:pt idx="7">
                  <c:v>2220</c:v>
                </c:pt>
                <c:pt idx="8">
                  <c:v>1640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C8-4263-A9F9-338B73309D63}"/>
            </c:ext>
          </c:extLst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'Example Computation Sheet 2'!$BP$26:$BP$34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2'!$CJ$26:$CJ$34</c:f>
              <c:numCache>
                <c:formatCode>#,##0</c:formatCode>
                <c:ptCount val="9"/>
                <c:pt idx="0">
                  <c:v>12500</c:v>
                </c:pt>
                <c:pt idx="1">
                  <c:v>10600</c:v>
                </c:pt>
                <c:pt idx="2">
                  <c:v>8910</c:v>
                </c:pt>
                <c:pt idx="3">
                  <c:v>7390</c:v>
                </c:pt>
                <c:pt idx="4">
                  <c:v>5610</c:v>
                </c:pt>
                <c:pt idx="5">
                  <c:v>4390</c:v>
                </c:pt>
                <c:pt idx="6">
                  <c:v>2820</c:v>
                </c:pt>
                <c:pt idx="7">
                  <c:v>1870</c:v>
                </c:pt>
                <c:pt idx="8">
                  <c:v>1320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C8-4263-A9F9-338B73309D63}"/>
            </c:ext>
          </c:extLst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'Example Computation Sheet 2'!$BF$21:$BF$170</c:f>
              <c:numCache>
                <c:formatCode>0.0</c:formatCode>
                <c:ptCount val="150"/>
                <c:pt idx="0">
                  <c:v>1.1000000000000001</c:v>
                </c:pt>
                <c:pt idx="1">
                  <c:v>22</c:v>
                </c:pt>
                <c:pt idx="2">
                  <c:v>13.2</c:v>
                </c:pt>
                <c:pt idx="3">
                  <c:v>3.5675675675675675</c:v>
                </c:pt>
                <c:pt idx="4">
                  <c:v>6.6</c:v>
                </c:pt>
                <c:pt idx="5">
                  <c:v>1.9411764705882353</c:v>
                </c:pt>
                <c:pt idx="6">
                  <c:v>1.1578947368421053</c:v>
                </c:pt>
                <c:pt idx="7">
                  <c:v>1.2692307692307692</c:v>
                </c:pt>
                <c:pt idx="8">
                  <c:v>1.2110091743119267</c:v>
                </c:pt>
                <c:pt idx="9">
                  <c:v>132</c:v>
                </c:pt>
                <c:pt idx="10">
                  <c:v>2.129032258064516</c:v>
                </c:pt>
                <c:pt idx="11">
                  <c:v>2.129032258064516</c:v>
                </c:pt>
                <c:pt idx="12">
                  <c:v>3.4736842105263159</c:v>
                </c:pt>
                <c:pt idx="13">
                  <c:v>3.4736842105263159</c:v>
                </c:pt>
                <c:pt idx="14">
                  <c:v>1.4831460674157304</c:v>
                </c:pt>
                <c:pt idx="15">
                  <c:v>2.2758620689655173</c:v>
                </c:pt>
                <c:pt idx="16">
                  <c:v>1.2110091743119267</c:v>
                </c:pt>
                <c:pt idx="17">
                  <c:v>4.125</c:v>
                </c:pt>
                <c:pt idx="18">
                  <c:v>6.9473684210526319</c:v>
                </c:pt>
                <c:pt idx="19">
                  <c:v>66</c:v>
                </c:pt>
                <c:pt idx="20">
                  <c:v>1.4831460674157304</c:v>
                </c:pt>
                <c:pt idx="21">
                  <c:v>3.7714285714285714</c:v>
                </c:pt>
                <c:pt idx="22">
                  <c:v>0.01</c:v>
                </c:pt>
                <c:pt idx="23">
                  <c:v>5.5</c:v>
                </c:pt>
                <c:pt idx="24">
                  <c:v>1.9411764705882353</c:v>
                </c:pt>
                <c:pt idx="25">
                  <c:v>3.4736842105263159</c:v>
                </c:pt>
                <c:pt idx="26">
                  <c:v>1.6708860759493671</c:v>
                </c:pt>
                <c:pt idx="27">
                  <c:v>9.4285714285714288</c:v>
                </c:pt>
                <c:pt idx="28">
                  <c:v>1.32</c:v>
                </c:pt>
                <c:pt idx="29">
                  <c:v>1.4347826086956521</c:v>
                </c:pt>
                <c:pt idx="30">
                  <c:v>2.9333333333333331</c:v>
                </c:pt>
                <c:pt idx="31">
                  <c:v>1.6708860759493671</c:v>
                </c:pt>
                <c:pt idx="32">
                  <c:v>8.25</c:v>
                </c:pt>
                <c:pt idx="33">
                  <c:v>1.6708860759493671</c:v>
                </c:pt>
                <c:pt idx="34">
                  <c:v>1.3608247422680413</c:v>
                </c:pt>
                <c:pt idx="35">
                  <c:v>14.666666666666666</c:v>
                </c:pt>
                <c:pt idx="36">
                  <c:v>7.333333333333333</c:v>
                </c:pt>
                <c:pt idx="37">
                  <c:v>1.0819672131147542</c:v>
                </c:pt>
                <c:pt idx="38">
                  <c:v>4.7142857142857144</c:v>
                </c:pt>
                <c:pt idx="39">
                  <c:v>7.7647058823529411</c:v>
                </c:pt>
                <c:pt idx="40">
                  <c:v>4.5517241379310347</c:v>
                </c:pt>
                <c:pt idx="41">
                  <c:v>26.4</c:v>
                </c:pt>
                <c:pt idx="42">
                  <c:v>18.857142857142858</c:v>
                </c:pt>
                <c:pt idx="43">
                  <c:v>1.1282051282051282</c:v>
                </c:pt>
                <c:pt idx="44">
                  <c:v>4.258064516129032</c:v>
                </c:pt>
                <c:pt idx="45">
                  <c:v>1.3894736842105264</c:v>
                </c:pt>
                <c:pt idx="46">
                  <c:v>3.6666666666666665</c:v>
                </c:pt>
                <c:pt idx="47">
                  <c:v>2.4444444444444446</c:v>
                </c:pt>
                <c:pt idx="48">
                  <c:v>44</c:v>
                </c:pt>
                <c:pt idx="49">
                  <c:v>1.346938775510204</c:v>
                </c:pt>
                <c:pt idx="50">
                  <c:v>2.129032258064516</c:v>
                </c:pt>
                <c:pt idx="51">
                  <c:v>2.4905660377358489</c:v>
                </c:pt>
                <c:pt idx="52">
                  <c:v>1.064516129032258</c:v>
                </c:pt>
                <c:pt idx="53">
                  <c:v>3.8823529411764706</c:v>
                </c:pt>
                <c:pt idx="54">
                  <c:v>2.1639344262295084</c:v>
                </c:pt>
                <c:pt idx="55">
                  <c:v>1.2571428571428571</c:v>
                </c:pt>
                <c:pt idx="56">
                  <c:v>11</c:v>
                </c:pt>
                <c:pt idx="57">
                  <c:v>1.5714285714285714</c:v>
                </c:pt>
                <c:pt idx="58">
                  <c:v>2.5384615384615383</c:v>
                </c:pt>
                <c:pt idx="59">
                  <c:v>1.2941176470588236</c:v>
                </c:pt>
                <c:pt idx="60">
                  <c:v>2.2758620689655173</c:v>
                </c:pt>
                <c:pt idx="61">
                  <c:v>2.3571428571428572</c:v>
                </c:pt>
                <c:pt idx="62">
                  <c:v>1.736842105263158</c:v>
                </c:pt>
                <c:pt idx="63">
                  <c:v>1.2815533980582525</c:v>
                </c:pt>
                <c:pt idx="64">
                  <c:v>1.8082191780821917</c:v>
                </c:pt>
                <c:pt idx="65">
                  <c:v>5.28</c:v>
                </c:pt>
                <c:pt idx="66">
                  <c:v>1.7837837837837838</c:v>
                </c:pt>
                <c:pt idx="67">
                  <c:v>10.153846153846153</c:v>
                </c:pt>
                <c:pt idx="68">
                  <c:v>1.8333333333333333</c:v>
                </c:pt>
                <c:pt idx="69">
                  <c:v>5.0769230769230766</c:v>
                </c:pt>
                <c:pt idx="70">
                  <c:v>2.64</c:v>
                </c:pt>
                <c:pt idx="71">
                  <c:v>1.4505494505494505</c:v>
                </c:pt>
                <c:pt idx="72">
                  <c:v>1.03125</c:v>
                </c:pt>
                <c:pt idx="73">
                  <c:v>1.168141592920354</c:v>
                </c:pt>
                <c:pt idx="74">
                  <c:v>1.9701492537313432</c:v>
                </c:pt>
                <c:pt idx="75">
                  <c:v>4.4000000000000004</c:v>
                </c:pt>
                <c:pt idx="76">
                  <c:v>2.8085106382978724</c:v>
                </c:pt>
                <c:pt idx="77">
                  <c:v>1.6097560975609757</c:v>
                </c:pt>
                <c:pt idx="78">
                  <c:v>1.5714285714285714</c:v>
                </c:pt>
                <c:pt idx="79">
                  <c:v>1.8857142857142857</c:v>
                </c:pt>
                <c:pt idx="80">
                  <c:v>1.4193548387096775</c:v>
                </c:pt>
                <c:pt idx="81">
                  <c:v>1.0393700787401574</c:v>
                </c:pt>
                <c:pt idx="82">
                  <c:v>1.233644859813084</c:v>
                </c:pt>
                <c:pt idx="83">
                  <c:v>6.2857142857142856</c:v>
                </c:pt>
                <c:pt idx="84">
                  <c:v>1.0232558139534884</c:v>
                </c:pt>
                <c:pt idx="85">
                  <c:v>1.306930693069307</c:v>
                </c:pt>
                <c:pt idx="86">
                  <c:v>1.5903614457831325</c:v>
                </c:pt>
                <c:pt idx="87">
                  <c:v>1.375</c:v>
                </c:pt>
                <c:pt idx="88">
                  <c:v>2</c:v>
                </c:pt>
                <c:pt idx="89">
                  <c:v>3.0697674418604652</c:v>
                </c:pt>
                <c:pt idx="90">
                  <c:v>2.4</c:v>
                </c:pt>
                <c:pt idx="91">
                  <c:v>2.8695652173913042</c:v>
                </c:pt>
                <c:pt idx="92">
                  <c:v>1.8591549295774648</c:v>
                </c:pt>
                <c:pt idx="93">
                  <c:v>1.5</c:v>
                </c:pt>
                <c:pt idx="94">
                  <c:v>16.5</c:v>
                </c:pt>
                <c:pt idx="95">
                  <c:v>1.1186440677966101</c:v>
                </c:pt>
                <c:pt idx="96">
                  <c:v>2.693877551020408</c:v>
                </c:pt>
                <c:pt idx="97">
                  <c:v>2.2000000000000002</c:v>
                </c:pt>
                <c:pt idx="98">
                  <c:v>3</c:v>
                </c:pt>
                <c:pt idx="99">
                  <c:v>1.4042553191489362</c:v>
                </c:pt>
                <c:pt idx="100">
                  <c:v>2.0307692307692307</c:v>
                </c:pt>
                <c:pt idx="101">
                  <c:v>12</c:v>
                </c:pt>
                <c:pt idx="102">
                  <c:v>3.4736842105263159</c:v>
                </c:pt>
                <c:pt idx="103">
                  <c:v>2.5882352941176472</c:v>
                </c:pt>
                <c:pt idx="104">
                  <c:v>3.1428571428571428</c:v>
                </c:pt>
                <c:pt idx="105">
                  <c:v>1.0819672131147542</c:v>
                </c:pt>
                <c:pt idx="106">
                  <c:v>1.7142857142857142</c:v>
                </c:pt>
                <c:pt idx="107">
                  <c:v>1.0476190476190477</c:v>
                </c:pt>
                <c:pt idx="108">
                  <c:v>1.5172413793103448</c:v>
                </c:pt>
                <c:pt idx="109">
                  <c:v>4.8888888888888893</c:v>
                </c:pt>
                <c:pt idx="110">
                  <c:v>1.0909090909090908</c:v>
                </c:pt>
                <c:pt idx="111">
                  <c:v>1.6923076923076923</c:v>
                </c:pt>
                <c:pt idx="112">
                  <c:v>1.1785714285714286</c:v>
                </c:pt>
                <c:pt idx="113">
                  <c:v>5.7391304347826084</c:v>
                </c:pt>
                <c:pt idx="114">
                  <c:v>1.76</c:v>
                </c:pt>
                <c:pt idx="115">
                  <c:v>2.3157894736842106</c:v>
                </c:pt>
                <c:pt idx="116">
                  <c:v>1.1891891891891893</c:v>
                </c:pt>
                <c:pt idx="117">
                  <c:v>8.8000000000000007</c:v>
                </c:pt>
                <c:pt idx="118">
                  <c:v>1.1379310344827587</c:v>
                </c:pt>
                <c:pt idx="119">
                  <c:v>1.1186440677966101</c:v>
                </c:pt>
                <c:pt idx="120">
                  <c:v>1.0076335877862594</c:v>
                </c:pt>
                <c:pt idx="121">
                  <c:v>2.8085106382978724</c:v>
                </c:pt>
                <c:pt idx="122">
                  <c:v>1.056</c:v>
                </c:pt>
                <c:pt idx="123">
                  <c:v>1.3333333333333333</c:v>
                </c:pt>
                <c:pt idx="124">
                  <c:v>1.1578947368421053</c:v>
                </c:pt>
                <c:pt idx="125">
                  <c:v>1.2452830188679245</c:v>
                </c:pt>
                <c:pt idx="126">
                  <c:v>1.5348837209302326</c:v>
                </c:pt>
                <c:pt idx="127">
                  <c:v>1.2222222222222223</c:v>
                </c:pt>
                <c:pt idx="128">
                  <c:v>6</c:v>
                </c:pt>
                <c:pt idx="129">
                  <c:v>4</c:v>
                </c:pt>
                <c:pt idx="130">
                  <c:v>1.0153846153846153</c:v>
                </c:pt>
                <c:pt idx="131">
                  <c:v>33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'Example Computation Sheet 2'!$BG$21:$BG$170</c:f>
              <c:numCache>
                <c:formatCode>0</c:formatCode>
                <c:ptCount val="150"/>
                <c:pt idx="0">
                  <c:v>1730</c:v>
                </c:pt>
                <c:pt idx="1">
                  <c:v>7900</c:v>
                </c:pt>
                <c:pt idx="2">
                  <c:v>6850</c:v>
                </c:pt>
                <c:pt idx="3">
                  <c:v>4040</c:v>
                </c:pt>
                <c:pt idx="4">
                  <c:v>4820</c:v>
                </c:pt>
                <c:pt idx="5">
                  <c:v>3000</c:v>
                </c:pt>
                <c:pt idx="6">
                  <c:v>1800</c:v>
                </c:pt>
                <c:pt idx="7">
                  <c:v>2100</c:v>
                </c:pt>
                <c:pt idx="8">
                  <c:v>1900</c:v>
                </c:pt>
                <c:pt idx="9">
                  <c:v>21000</c:v>
                </c:pt>
                <c:pt idx="10">
                  <c:v>3200</c:v>
                </c:pt>
                <c:pt idx="11">
                  <c:v>3200</c:v>
                </c:pt>
                <c:pt idx="12">
                  <c:v>4000</c:v>
                </c:pt>
                <c:pt idx="13">
                  <c:v>4000</c:v>
                </c:pt>
                <c:pt idx="14">
                  <c:v>2500</c:v>
                </c:pt>
                <c:pt idx="15">
                  <c:v>3300</c:v>
                </c:pt>
                <c:pt idx="16">
                  <c:v>1900</c:v>
                </c:pt>
                <c:pt idx="17">
                  <c:v>4200</c:v>
                </c:pt>
                <c:pt idx="18">
                  <c:v>5000</c:v>
                </c:pt>
                <c:pt idx="19">
                  <c:v>12000</c:v>
                </c:pt>
                <c:pt idx="20">
                  <c:v>2500</c:v>
                </c:pt>
                <c:pt idx="21">
                  <c:v>4100</c:v>
                </c:pt>
                <c:pt idx="22">
                  <c:v>-10</c:v>
                </c:pt>
                <c:pt idx="23">
                  <c:v>4700</c:v>
                </c:pt>
                <c:pt idx="24">
                  <c:v>3000</c:v>
                </c:pt>
                <c:pt idx="25">
                  <c:v>4000</c:v>
                </c:pt>
                <c:pt idx="26">
                  <c:v>2700</c:v>
                </c:pt>
                <c:pt idx="27">
                  <c:v>5900</c:v>
                </c:pt>
                <c:pt idx="28">
                  <c:v>2240</c:v>
                </c:pt>
                <c:pt idx="29">
                  <c:v>2470</c:v>
                </c:pt>
                <c:pt idx="30">
                  <c:v>3820</c:v>
                </c:pt>
                <c:pt idx="31">
                  <c:v>2700</c:v>
                </c:pt>
                <c:pt idx="32">
                  <c:v>5380</c:v>
                </c:pt>
                <c:pt idx="33">
                  <c:v>2700</c:v>
                </c:pt>
                <c:pt idx="34">
                  <c:v>2340</c:v>
                </c:pt>
                <c:pt idx="35">
                  <c:v>7000</c:v>
                </c:pt>
                <c:pt idx="36">
                  <c:v>5200</c:v>
                </c:pt>
                <c:pt idx="37">
                  <c:v>1670</c:v>
                </c:pt>
                <c:pt idx="38">
                  <c:v>4510</c:v>
                </c:pt>
                <c:pt idx="39">
                  <c:v>5230</c:v>
                </c:pt>
                <c:pt idx="40">
                  <c:v>4450</c:v>
                </c:pt>
                <c:pt idx="41">
                  <c:v>8550</c:v>
                </c:pt>
                <c:pt idx="42">
                  <c:v>7440</c:v>
                </c:pt>
                <c:pt idx="43">
                  <c:v>1780</c:v>
                </c:pt>
                <c:pt idx="44">
                  <c:v>4350</c:v>
                </c:pt>
                <c:pt idx="45">
                  <c:v>2410</c:v>
                </c:pt>
                <c:pt idx="46">
                  <c:v>4050</c:v>
                </c:pt>
                <c:pt idx="47">
                  <c:v>3430</c:v>
                </c:pt>
                <c:pt idx="48">
                  <c:v>10200</c:v>
                </c:pt>
                <c:pt idx="49">
                  <c:v>2280</c:v>
                </c:pt>
                <c:pt idx="50">
                  <c:v>3200</c:v>
                </c:pt>
                <c:pt idx="51">
                  <c:v>3500</c:v>
                </c:pt>
                <c:pt idx="52">
                  <c:v>1660</c:v>
                </c:pt>
                <c:pt idx="53">
                  <c:v>4110</c:v>
                </c:pt>
                <c:pt idx="54">
                  <c:v>3280</c:v>
                </c:pt>
                <c:pt idx="55">
                  <c:v>2020</c:v>
                </c:pt>
                <c:pt idx="56">
                  <c:v>6180</c:v>
                </c:pt>
                <c:pt idx="57">
                  <c:v>2580</c:v>
                </c:pt>
                <c:pt idx="58">
                  <c:v>3510</c:v>
                </c:pt>
                <c:pt idx="59">
                  <c:v>2180</c:v>
                </c:pt>
                <c:pt idx="60">
                  <c:v>3300</c:v>
                </c:pt>
                <c:pt idx="61">
                  <c:v>3380</c:v>
                </c:pt>
                <c:pt idx="62">
                  <c:v>2770</c:v>
                </c:pt>
                <c:pt idx="63">
                  <c:v>2110</c:v>
                </c:pt>
                <c:pt idx="64">
                  <c:v>2900</c:v>
                </c:pt>
                <c:pt idx="65">
                  <c:v>4660</c:v>
                </c:pt>
                <c:pt idx="66">
                  <c:v>2850</c:v>
                </c:pt>
                <c:pt idx="67">
                  <c:v>6090</c:v>
                </c:pt>
                <c:pt idx="68">
                  <c:v>2910</c:v>
                </c:pt>
                <c:pt idx="69">
                  <c:v>4630</c:v>
                </c:pt>
                <c:pt idx="70">
                  <c:v>3660</c:v>
                </c:pt>
                <c:pt idx="71">
                  <c:v>2490</c:v>
                </c:pt>
                <c:pt idx="72">
                  <c:v>1220</c:v>
                </c:pt>
                <c:pt idx="73">
                  <c:v>1840</c:v>
                </c:pt>
                <c:pt idx="74">
                  <c:v>3040</c:v>
                </c:pt>
                <c:pt idx="75">
                  <c:v>4370</c:v>
                </c:pt>
                <c:pt idx="76">
                  <c:v>3770</c:v>
                </c:pt>
                <c:pt idx="77">
                  <c:v>2680</c:v>
                </c:pt>
                <c:pt idx="78">
                  <c:v>2580</c:v>
                </c:pt>
                <c:pt idx="79">
                  <c:v>2960</c:v>
                </c:pt>
                <c:pt idx="80">
                  <c:v>2440</c:v>
                </c:pt>
                <c:pt idx="81">
                  <c:v>1450</c:v>
                </c:pt>
                <c:pt idx="82">
                  <c:v>1940</c:v>
                </c:pt>
                <c:pt idx="83">
                  <c:v>4810</c:v>
                </c:pt>
                <c:pt idx="84">
                  <c:v>1180</c:v>
                </c:pt>
                <c:pt idx="85">
                  <c:v>2210</c:v>
                </c:pt>
                <c:pt idx="86">
                  <c:v>2630</c:v>
                </c:pt>
                <c:pt idx="87">
                  <c:v>2390</c:v>
                </c:pt>
                <c:pt idx="88">
                  <c:v>3050</c:v>
                </c:pt>
                <c:pt idx="89">
                  <c:v>3870</c:v>
                </c:pt>
                <c:pt idx="90">
                  <c:v>3400</c:v>
                </c:pt>
                <c:pt idx="91">
                  <c:v>3780</c:v>
                </c:pt>
                <c:pt idx="92">
                  <c:v>2940</c:v>
                </c:pt>
                <c:pt idx="93">
                  <c:v>2510</c:v>
                </c:pt>
                <c:pt idx="94">
                  <c:v>7340</c:v>
                </c:pt>
                <c:pt idx="95">
                  <c:v>1740</c:v>
                </c:pt>
                <c:pt idx="96">
                  <c:v>3740</c:v>
                </c:pt>
                <c:pt idx="97">
                  <c:v>3290</c:v>
                </c:pt>
                <c:pt idx="98">
                  <c:v>3860</c:v>
                </c:pt>
                <c:pt idx="99">
                  <c:v>2420</c:v>
                </c:pt>
                <c:pt idx="100">
                  <c:v>3170</c:v>
                </c:pt>
                <c:pt idx="101">
                  <c:v>6590</c:v>
                </c:pt>
                <c:pt idx="102">
                  <c:v>4000</c:v>
                </c:pt>
                <c:pt idx="103">
                  <c:v>3520</c:v>
                </c:pt>
                <c:pt idx="104">
                  <c:v>3920</c:v>
                </c:pt>
                <c:pt idx="105">
                  <c:v>1670</c:v>
                </c:pt>
                <c:pt idx="106">
                  <c:v>2740</c:v>
                </c:pt>
                <c:pt idx="107">
                  <c:v>1570</c:v>
                </c:pt>
                <c:pt idx="108">
                  <c:v>2520</c:v>
                </c:pt>
                <c:pt idx="109">
                  <c:v>4520</c:v>
                </c:pt>
                <c:pt idx="110">
                  <c:v>1720</c:v>
                </c:pt>
                <c:pt idx="111">
                  <c:v>2730</c:v>
                </c:pt>
                <c:pt idx="112">
                  <c:v>1850</c:v>
                </c:pt>
                <c:pt idx="113">
                  <c:v>4730</c:v>
                </c:pt>
                <c:pt idx="114">
                  <c:v>2830</c:v>
                </c:pt>
                <c:pt idx="115">
                  <c:v>3310</c:v>
                </c:pt>
                <c:pt idx="116">
                  <c:v>1880</c:v>
                </c:pt>
                <c:pt idx="117">
                  <c:v>5820</c:v>
                </c:pt>
                <c:pt idx="118">
                  <c:v>1790</c:v>
                </c:pt>
                <c:pt idx="119">
                  <c:v>1740</c:v>
                </c:pt>
                <c:pt idx="120">
                  <c:v>880</c:v>
                </c:pt>
                <c:pt idx="121">
                  <c:v>3770</c:v>
                </c:pt>
                <c:pt idx="122">
                  <c:v>1600</c:v>
                </c:pt>
                <c:pt idx="123">
                  <c:v>2270</c:v>
                </c:pt>
                <c:pt idx="124">
                  <c:v>1800</c:v>
                </c:pt>
                <c:pt idx="125">
                  <c:v>2010</c:v>
                </c:pt>
                <c:pt idx="126">
                  <c:v>2530</c:v>
                </c:pt>
                <c:pt idx="127">
                  <c:v>1920</c:v>
                </c:pt>
                <c:pt idx="128">
                  <c:v>4770</c:v>
                </c:pt>
                <c:pt idx="129">
                  <c:v>4180</c:v>
                </c:pt>
                <c:pt idx="130">
                  <c:v>933</c:v>
                </c:pt>
                <c:pt idx="131">
                  <c:v>9730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9C8-4263-A9F9-338B73309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09184"/>
        <c:axId val="122519552"/>
      </c:scatterChart>
      <c:valAx>
        <c:axId val="122509184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70186840252157179"/>
              <c:y val="0.92916097408353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19552"/>
        <c:crosses val="autoZero"/>
        <c:crossBetween val="midCat"/>
        <c:majorUnit val="10"/>
        <c:minorUnit val="10"/>
      </c:valAx>
      <c:valAx>
        <c:axId val="122519552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53652349747672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09184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35893315004429"/>
          <c:y val="5.0521863575000145E-2"/>
          <c:w val="0.45202901627027037"/>
          <c:h val="0.17133464277230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1.png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57150</xdr:colOff>
      <xdr:row>23</xdr:row>
      <xdr:rowOff>38100</xdr:rowOff>
    </xdr:from>
    <xdr:to>
      <xdr:col>117</xdr:col>
      <xdr:colOff>1047750</xdr:colOff>
      <xdr:row>48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108</xdr:col>
      <xdr:colOff>57150</xdr:colOff>
      <xdr:row>51</xdr:row>
      <xdr:rowOff>95250</xdr:rowOff>
    </xdr:from>
    <xdr:to>
      <xdr:col>117</xdr:col>
      <xdr:colOff>1047750</xdr:colOff>
      <xdr:row>79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695325</xdr:colOff>
      <xdr:row>57</xdr:row>
      <xdr:rowOff>107156</xdr:rowOff>
    </xdr:from>
    <xdr:to>
      <xdr:col>88</xdr:col>
      <xdr:colOff>76200</xdr:colOff>
      <xdr:row>73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60</xdr:col>
      <xdr:colOff>802481</xdr:colOff>
      <xdr:row>71</xdr:row>
      <xdr:rowOff>33338</xdr:rowOff>
    </xdr:from>
    <xdr:to>
      <xdr:col>88</xdr:col>
      <xdr:colOff>88106</xdr:colOff>
      <xdr:row>79</xdr:row>
      <xdr:rowOff>90488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9</xdr:col>
      <xdr:colOff>23812</xdr:colOff>
      <xdr:row>2</xdr:row>
      <xdr:rowOff>0</xdr:rowOff>
    </xdr:from>
    <xdr:to>
      <xdr:col>11</xdr:col>
      <xdr:colOff>238125</xdr:colOff>
      <xdr:row>10</xdr:row>
      <xdr:rowOff>115694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437" y="261938"/>
          <a:ext cx="1428751" cy="1603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57150</xdr:colOff>
      <xdr:row>23</xdr:row>
      <xdr:rowOff>38100</xdr:rowOff>
    </xdr:from>
    <xdr:to>
      <xdr:col>117</xdr:col>
      <xdr:colOff>1047750</xdr:colOff>
      <xdr:row>48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108</xdr:col>
      <xdr:colOff>57150</xdr:colOff>
      <xdr:row>51</xdr:row>
      <xdr:rowOff>95250</xdr:rowOff>
    </xdr:from>
    <xdr:to>
      <xdr:col>117</xdr:col>
      <xdr:colOff>1047750</xdr:colOff>
      <xdr:row>79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695325</xdr:colOff>
      <xdr:row>57</xdr:row>
      <xdr:rowOff>107156</xdr:rowOff>
    </xdr:from>
    <xdr:to>
      <xdr:col>88</xdr:col>
      <xdr:colOff>76200</xdr:colOff>
      <xdr:row>73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60</xdr:col>
      <xdr:colOff>802481</xdr:colOff>
      <xdr:row>71</xdr:row>
      <xdr:rowOff>33338</xdr:rowOff>
    </xdr:from>
    <xdr:to>
      <xdr:col>88</xdr:col>
      <xdr:colOff>88106</xdr:colOff>
      <xdr:row>79</xdr:row>
      <xdr:rowOff>90488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9</xdr:col>
      <xdr:colOff>23812</xdr:colOff>
      <xdr:row>2</xdr:row>
      <xdr:rowOff>0</xdr:rowOff>
    </xdr:from>
    <xdr:to>
      <xdr:col>11</xdr:col>
      <xdr:colOff>238125</xdr:colOff>
      <xdr:row>10</xdr:row>
      <xdr:rowOff>115694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437" y="261938"/>
          <a:ext cx="1428751" cy="1603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57150</xdr:colOff>
      <xdr:row>23</xdr:row>
      <xdr:rowOff>38100</xdr:rowOff>
    </xdr:from>
    <xdr:to>
      <xdr:col>117</xdr:col>
      <xdr:colOff>1047750</xdr:colOff>
      <xdr:row>48</xdr:row>
      <xdr:rowOff>47625</xdr:rowOff>
    </xdr:to>
    <xdr:graphicFrame macro="">
      <xdr:nvGraphicFramePr>
        <xdr:cNvPr id="10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108</xdr:col>
      <xdr:colOff>57150</xdr:colOff>
      <xdr:row>51</xdr:row>
      <xdr:rowOff>95250</xdr:rowOff>
    </xdr:from>
    <xdr:to>
      <xdr:col>117</xdr:col>
      <xdr:colOff>1047750</xdr:colOff>
      <xdr:row>79</xdr:row>
      <xdr:rowOff>104775</xdr:rowOff>
    </xdr:to>
    <xdr:graphicFrame macro="">
      <xdr:nvGraphicFramePr>
        <xdr:cNvPr id="105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695325</xdr:colOff>
      <xdr:row>57</xdr:row>
      <xdr:rowOff>107156</xdr:rowOff>
    </xdr:from>
    <xdr:to>
      <xdr:col>88</xdr:col>
      <xdr:colOff>76200</xdr:colOff>
      <xdr:row>73</xdr:row>
      <xdr:rowOff>85725</xdr:rowOff>
    </xdr:to>
    <xdr:graphicFrame macro="">
      <xdr:nvGraphicFramePr>
        <xdr:cNvPr id="1058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60</xdr:col>
      <xdr:colOff>802481</xdr:colOff>
      <xdr:row>71</xdr:row>
      <xdr:rowOff>33338</xdr:rowOff>
    </xdr:from>
    <xdr:to>
      <xdr:col>88</xdr:col>
      <xdr:colOff>88106</xdr:colOff>
      <xdr:row>79</xdr:row>
      <xdr:rowOff>90488</xdr:rowOff>
    </xdr:to>
    <xdr:graphicFrame macro="">
      <xdr:nvGraphicFramePr>
        <xdr:cNvPr id="1058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9</xdr:col>
      <xdr:colOff>23812</xdr:colOff>
      <xdr:row>2</xdr:row>
      <xdr:rowOff>0</xdr:rowOff>
    </xdr:from>
    <xdr:to>
      <xdr:col>11</xdr:col>
      <xdr:colOff>238125</xdr:colOff>
      <xdr:row>10</xdr:row>
      <xdr:rowOff>115694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437" y="261938"/>
          <a:ext cx="1428751" cy="1603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19</xdr:col>
      <xdr:colOff>590550</xdr:colOff>
      <xdr:row>62</xdr:row>
      <xdr:rowOff>38100</xdr:rowOff>
    </xdr:to>
    <xdr:pic>
      <xdr:nvPicPr>
        <xdr:cNvPr id="128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"/>
          <a:ext cx="11839575" cy="833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29</xdr:col>
      <xdr:colOff>476250</xdr:colOff>
      <xdr:row>48</xdr:row>
      <xdr:rowOff>76200</xdr:rowOff>
    </xdr:to>
    <xdr:pic>
      <xdr:nvPicPr>
        <xdr:cNvPr id="12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1790700"/>
          <a:ext cx="53530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29</xdr:col>
      <xdr:colOff>428625</xdr:colOff>
      <xdr:row>83</xdr:row>
      <xdr:rowOff>9525</xdr:rowOff>
    </xdr:to>
    <xdr:pic>
      <xdr:nvPicPr>
        <xdr:cNvPr id="128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8143875"/>
          <a:ext cx="5305425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1574"/>
  <sheetViews>
    <sheetView showGridLines="0" zoomScale="80" workbookViewId="0">
      <selection activeCell="E42" sqref="E42"/>
    </sheetView>
  </sheetViews>
  <sheetFormatPr defaultRowHeight="13.2" x14ac:dyDescent="0.25"/>
  <cols>
    <col min="1" max="1" width="21.6640625" customWidth="1"/>
    <col min="2" max="2" width="12.6640625" customWidth="1"/>
    <col min="3" max="3" width="15.6640625" customWidth="1"/>
    <col min="4" max="4" width="13.5546875" customWidth="1"/>
    <col min="13" max="14" width="17.33203125" customWidth="1"/>
    <col min="15" max="15" width="20" customWidth="1"/>
    <col min="16" max="16" width="5.44140625" customWidth="1"/>
    <col min="17" max="17" width="7.5546875" customWidth="1"/>
    <col min="18" max="18" width="9.6640625" customWidth="1"/>
    <col min="19" max="19" width="12.33203125" customWidth="1"/>
    <col min="20" max="20" width="6.44140625" customWidth="1"/>
    <col min="21" max="21" width="0.44140625" customWidth="1"/>
    <col min="22" max="22" width="8.109375" hidden="1" customWidth="1"/>
    <col min="23" max="34" width="6" hidden="1" customWidth="1"/>
    <col min="35" max="35" width="10.109375" customWidth="1"/>
    <col min="36" max="36" width="19" hidden="1" customWidth="1"/>
    <col min="37" max="37" width="12.109375" hidden="1" customWidth="1"/>
    <col min="38" max="38" width="8.6640625" customWidth="1"/>
    <col min="39" max="39" width="7.5546875" style="5" hidden="1" customWidth="1"/>
    <col min="40" max="40" width="7" customWidth="1"/>
    <col min="41" max="42" width="25.6640625" customWidth="1"/>
    <col min="43" max="44" width="12.6640625" customWidth="1"/>
    <col min="45" max="45" width="6" customWidth="1"/>
    <col min="47" max="47" width="8.88671875" customWidth="1"/>
    <col min="48" max="48" width="8.109375" hidden="1" customWidth="1"/>
    <col min="49" max="49" width="10.5546875" hidden="1" customWidth="1"/>
    <col min="50" max="50" width="8.109375" hidden="1" customWidth="1"/>
    <col min="51" max="51" width="9.5546875" hidden="1" customWidth="1"/>
    <col min="52" max="52" width="11.33203125" customWidth="1"/>
    <col min="53" max="53" width="10.109375" hidden="1" customWidth="1"/>
    <col min="54" max="54" width="11.88671875" hidden="1" customWidth="1"/>
    <col min="55" max="57" width="10.88671875" hidden="1" customWidth="1"/>
    <col min="58" max="59" width="0.109375" customWidth="1"/>
    <col min="60" max="60" width="5.109375" customWidth="1"/>
    <col min="61" max="61" width="13.5546875" customWidth="1"/>
    <col min="62" max="62" width="11.33203125" customWidth="1"/>
    <col min="63" max="63" width="9.6640625" customWidth="1"/>
    <col min="64" max="64" width="10.109375" hidden="1" customWidth="1"/>
    <col min="65" max="65" width="12" customWidth="1"/>
    <col min="66" max="66" width="9.109375" hidden="1" customWidth="1"/>
    <col min="67" max="67" width="4" customWidth="1"/>
    <col min="68" max="68" width="12.109375" customWidth="1"/>
    <col min="69" max="69" width="7.5546875" customWidth="1"/>
    <col min="70" max="70" width="3" hidden="1" customWidth="1"/>
    <col min="71" max="71" width="6.5546875" hidden="1" customWidth="1"/>
    <col min="72" max="72" width="8.44140625" hidden="1" customWidth="1"/>
    <col min="73" max="74" width="7.5546875" hidden="1" customWidth="1"/>
    <col min="75" max="75" width="7.5546875" customWidth="1"/>
    <col min="76" max="76" width="8.5546875" hidden="1" customWidth="1"/>
    <col min="77" max="77" width="10.88671875" hidden="1" customWidth="1"/>
    <col min="78" max="78" width="10.88671875" customWidth="1"/>
    <col min="79" max="79" width="8.5546875" hidden="1" customWidth="1"/>
    <col min="80" max="80" width="9.44140625" hidden="1" customWidth="1"/>
    <col min="81" max="82" width="7.6640625" hidden="1" customWidth="1"/>
    <col min="83" max="83" width="11.6640625" hidden="1" customWidth="1"/>
    <col min="84" max="84" width="11.44140625" hidden="1" customWidth="1"/>
    <col min="85" max="85" width="11.44140625" customWidth="1"/>
    <col min="86" max="86" width="10.6640625" hidden="1" customWidth="1"/>
    <col min="87" max="87" width="11.44140625" hidden="1" customWidth="1"/>
    <col min="88" max="88" width="11.5546875" customWidth="1"/>
    <col min="89" max="89" width="1.5546875" customWidth="1"/>
    <col min="90" max="90" width="2.33203125" customWidth="1"/>
    <col min="91" max="91" width="4" customWidth="1"/>
    <col min="92" max="92" width="13.88671875" customWidth="1"/>
    <col min="93" max="93" width="11.33203125" customWidth="1"/>
    <col min="94" max="94" width="2.6640625" customWidth="1"/>
    <col min="95" max="95" width="3.33203125" customWidth="1"/>
    <col min="96" max="96" width="1.6640625" customWidth="1"/>
    <col min="97" max="97" width="4.109375" customWidth="1"/>
    <col min="98" max="98" width="13.6640625" customWidth="1"/>
    <col min="99" max="99" width="11" customWidth="1"/>
    <col min="100" max="101" width="2.6640625" customWidth="1"/>
    <col min="102" max="102" width="1.5546875" customWidth="1"/>
    <col min="103" max="103" width="4.109375" customWidth="1"/>
    <col min="104" max="104" width="11" customWidth="1"/>
    <col min="105" max="105" width="11.109375" customWidth="1"/>
    <col min="106" max="107" width="2.5546875" customWidth="1"/>
    <col min="108" max="108" width="7.33203125" customWidth="1"/>
    <col min="109" max="109" width="14" customWidth="1"/>
    <col min="110" max="110" width="11.33203125" customWidth="1"/>
    <col min="113" max="113" width="7.5546875" customWidth="1"/>
    <col min="114" max="114" width="12.5546875" customWidth="1"/>
    <col min="117" max="117" width="14.44140625" customWidth="1"/>
    <col min="118" max="118" width="17.33203125" customWidth="1"/>
    <col min="119" max="119" width="9" customWidth="1"/>
  </cols>
  <sheetData>
    <row r="1" spans="1:118" ht="15.6" x14ac:dyDescent="0.3">
      <c r="A1" s="6" t="s">
        <v>293</v>
      </c>
      <c r="Q1" s="38" t="s">
        <v>164</v>
      </c>
    </row>
    <row r="2" spans="1:118" ht="4.5" customHeight="1" x14ac:dyDescent="0.3">
      <c r="A2" s="6"/>
    </row>
    <row r="3" spans="1:118" ht="15.75" customHeight="1" x14ac:dyDescent="0.4">
      <c r="A3" s="8" t="s">
        <v>89</v>
      </c>
      <c r="B3" s="761"/>
      <c r="C3" s="143"/>
      <c r="D3" s="143"/>
      <c r="E3" s="378"/>
      <c r="F3" s="29"/>
      <c r="G3" s="29"/>
      <c r="H3" s="5"/>
      <c r="I3" s="5"/>
      <c r="J3" s="5"/>
      <c r="K3" s="5"/>
    </row>
    <row r="4" spans="1:118" x14ac:dyDescent="0.25">
      <c r="A4" s="8" t="s">
        <v>99</v>
      </c>
      <c r="B4" s="761"/>
      <c r="C4" s="143"/>
      <c r="D4" s="143"/>
      <c r="E4" s="143"/>
      <c r="F4" s="143"/>
      <c r="G4" s="143"/>
      <c r="L4" s="5"/>
      <c r="M4" s="5"/>
      <c r="N4" s="5"/>
      <c r="O4" s="5"/>
      <c r="R4" t="s">
        <v>213</v>
      </c>
    </row>
    <row r="5" spans="1:118" x14ac:dyDescent="0.25">
      <c r="A5" s="8" t="s">
        <v>192</v>
      </c>
      <c r="B5" s="762"/>
      <c r="C5" s="143"/>
      <c r="D5" s="143"/>
      <c r="E5" s="143"/>
      <c r="F5" s="143"/>
      <c r="G5" s="143"/>
      <c r="L5" s="32"/>
      <c r="M5" s="5"/>
      <c r="N5" s="5"/>
      <c r="O5" s="5"/>
      <c r="R5" t="s">
        <v>182</v>
      </c>
    </row>
    <row r="6" spans="1:118" ht="22.5" customHeight="1" x14ac:dyDescent="0.4">
      <c r="A6" s="8" t="s">
        <v>206</v>
      </c>
      <c r="B6" s="762"/>
      <c r="C6" s="143"/>
      <c r="D6" s="143"/>
      <c r="E6" s="143"/>
      <c r="F6" s="143"/>
      <c r="G6" s="766"/>
      <c r="H6" s="142" t="s">
        <v>91</v>
      </c>
      <c r="L6" s="377"/>
      <c r="M6" s="5"/>
      <c r="N6" s="5"/>
      <c r="O6" s="5"/>
    </row>
    <row r="7" spans="1:118" x14ac:dyDescent="0.25">
      <c r="A7" s="8" t="s">
        <v>201</v>
      </c>
      <c r="B7" s="763"/>
      <c r="C7" s="144" t="s">
        <v>202</v>
      </c>
      <c r="D7" s="764"/>
      <c r="E7" s="143"/>
      <c r="F7" s="143"/>
      <c r="G7" s="143"/>
      <c r="L7" s="377"/>
      <c r="M7" s="5"/>
      <c r="N7" s="5"/>
      <c r="O7" s="5"/>
      <c r="R7" t="s">
        <v>180</v>
      </c>
      <c r="BJ7" s="5"/>
      <c r="BK7" s="5"/>
      <c r="BL7" s="5"/>
      <c r="BM7" s="5"/>
    </row>
    <row r="8" spans="1:118" x14ac:dyDescent="0.25">
      <c r="A8" s="8" t="s">
        <v>204</v>
      </c>
      <c r="B8" s="763"/>
      <c r="C8" s="144" t="s">
        <v>205</v>
      </c>
      <c r="D8" s="765"/>
      <c r="E8" s="143"/>
      <c r="F8" s="143"/>
      <c r="G8" s="143"/>
      <c r="L8" s="377"/>
      <c r="M8" s="5"/>
      <c r="N8" s="5"/>
      <c r="O8" s="5"/>
      <c r="R8" t="s">
        <v>218</v>
      </c>
    </row>
    <row r="9" spans="1:118" ht="12.75" customHeight="1" x14ac:dyDescent="0.25">
      <c r="A9" s="8"/>
      <c r="B9" s="118"/>
      <c r="C9" s="145"/>
      <c r="D9" s="29"/>
      <c r="E9" s="143"/>
      <c r="F9" s="143"/>
      <c r="G9" s="143"/>
      <c r="L9" s="377"/>
      <c r="M9" s="5"/>
      <c r="N9" s="5"/>
      <c r="O9" s="5"/>
      <c r="R9" t="s">
        <v>181</v>
      </c>
      <c r="BJ9" s="5"/>
      <c r="BK9" s="5"/>
      <c r="BL9" s="5"/>
    </row>
    <row r="10" spans="1:118" ht="13.5" customHeight="1" x14ac:dyDescent="0.25">
      <c r="A10" s="8" t="s">
        <v>90</v>
      </c>
      <c r="B10" s="760"/>
      <c r="C10" s="144" t="s">
        <v>88</v>
      </c>
      <c r="D10" s="761"/>
      <c r="E10" s="143"/>
      <c r="F10" s="143"/>
      <c r="G10" s="143"/>
      <c r="L10" s="377"/>
      <c r="M10" s="5"/>
      <c r="N10" s="5"/>
      <c r="O10" s="5"/>
    </row>
    <row r="11" spans="1:118" x14ac:dyDescent="0.25">
      <c r="R11" t="s">
        <v>214</v>
      </c>
    </row>
    <row r="13" spans="1:118" ht="13.5" customHeight="1" x14ac:dyDescent="0.25">
      <c r="A13" t="s">
        <v>155</v>
      </c>
      <c r="T13" s="358"/>
      <c r="AI13" s="4" t="s">
        <v>275</v>
      </c>
      <c r="AS13" s="5"/>
    </row>
    <row r="14" spans="1:118" x14ac:dyDescent="0.25">
      <c r="A14" s="4" t="s">
        <v>294</v>
      </c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37"/>
    </row>
    <row r="15" spans="1:118" ht="16.2" thickBot="1" x14ac:dyDescent="0.35">
      <c r="A15" s="4" t="s">
        <v>235</v>
      </c>
      <c r="Q15" s="38" t="s">
        <v>121</v>
      </c>
      <c r="AJ15" s="3" t="s">
        <v>137</v>
      </c>
      <c r="AK15" s="31" t="e">
        <f>IF($BM$26&gt;0.4,"&gt;0.4",IF($BM$26&lt;-0.4,"&lt;-0.4","-0.4&lt;and&gt;0.4"))</f>
        <v>#DIV/0!</v>
      </c>
      <c r="AL15" s="31"/>
      <c r="AM15" s="31"/>
      <c r="AV15" s="3"/>
      <c r="AW15" s="3" t="s">
        <v>175</v>
      </c>
      <c r="AX15" s="83" t="str">
        <f>IF($BM$29&gt;0,($BM$31-$BM$29)/$BM$28,"----")</f>
        <v>----</v>
      </c>
      <c r="BI15" s="44" t="s">
        <v>131</v>
      </c>
      <c r="BK15" t="s">
        <v>196</v>
      </c>
    </row>
    <row r="16" spans="1:118" ht="17.25" customHeight="1" thickTop="1" x14ac:dyDescent="0.3">
      <c r="AI16" s="85" t="s">
        <v>174</v>
      </c>
      <c r="AJ16" s="3" t="s">
        <v>136</v>
      </c>
      <c r="AK16" t="e">
        <f>LOOKUP(BM30,Tables!B58:B197,Tables!C58:C197)*BM25</f>
        <v>#N/A</v>
      </c>
      <c r="AL16" s="738"/>
      <c r="AO16" s="816" t="s">
        <v>179</v>
      </c>
      <c r="AP16" s="817"/>
      <c r="AQ16" s="817"/>
      <c r="AR16" s="818"/>
      <c r="AS16" s="46"/>
      <c r="AT16" s="46"/>
      <c r="AU16" s="46"/>
      <c r="AV16" s="42"/>
      <c r="AW16" s="42"/>
      <c r="AX16" s="42" t="s">
        <v>173</v>
      </c>
      <c r="AY16" s="42"/>
      <c r="AZ16" s="86" t="s">
        <v>187</v>
      </c>
      <c r="BA16" s="42"/>
      <c r="BB16" s="42"/>
      <c r="BC16" s="42"/>
      <c r="BD16" s="42"/>
      <c r="BE16" s="42"/>
      <c r="BF16" s="63" t="s">
        <v>197</v>
      </c>
      <c r="BG16" s="63" t="s">
        <v>197</v>
      </c>
      <c r="BH16" t="str">
        <f>" "</f>
        <v xml:space="preserve"> </v>
      </c>
      <c r="BI16" s="58" t="str">
        <f>A1</f>
        <v>log-Pearson Frequency Analysis Spreadsheet, Version 3.1, 2/2015</v>
      </c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75" t="s">
        <v>148</v>
      </c>
      <c r="CL16" s="100" t="str">
        <f>A1</f>
        <v>log-Pearson Frequency Analysis Spreadsheet, Version 3.1, 2/2015</v>
      </c>
      <c r="CM16" s="98"/>
      <c r="CN16" s="97"/>
      <c r="CO16" s="97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75" t="s">
        <v>149</v>
      </c>
      <c r="DE16" s="58" t="str">
        <f>A1</f>
        <v>log-Pearson Frequency Analysis Spreadsheet, Version 3.1, 2/2015</v>
      </c>
      <c r="DF16" s="19"/>
      <c r="DG16" s="19"/>
      <c r="DH16" s="19"/>
      <c r="DI16" s="19"/>
      <c r="DJ16" s="19"/>
      <c r="DK16" s="19"/>
      <c r="DL16" s="19"/>
      <c r="DM16" s="19"/>
      <c r="DN16" s="75" t="s">
        <v>150</v>
      </c>
    </row>
    <row r="17" spans="1:118" ht="14.25" customHeight="1" x14ac:dyDescent="0.25">
      <c r="A17" s="4" t="s">
        <v>289</v>
      </c>
      <c r="AO17" s="45" t="e">
        <f>IF(AK15="&gt;0.4","CONSIDER FIRST",IF(AK15="&lt;-0.4","CONSIDER SECOND"," "))</f>
        <v>#DIV/0!</v>
      </c>
      <c r="AP17" s="45" t="e">
        <f>IF(AK15="&lt;-0.4","CONSIDER FIRST",IF(AK15="&gt;0.4","CONSIDER SECOND"," "))</f>
        <v>#DIV/0!</v>
      </c>
      <c r="AQ17" s="819" t="e">
        <f>IF(AK15="-0.4&lt;and&gt;0.4","CONSIDER BOTH FIRST"," ")</f>
        <v>#DIV/0!</v>
      </c>
      <c r="AR17" s="820"/>
      <c r="AS17" s="46"/>
      <c r="AT17" s="46"/>
      <c r="AU17" s="46"/>
      <c r="AV17" s="42"/>
      <c r="AW17" s="42"/>
      <c r="AX17" s="43"/>
      <c r="AY17" s="43"/>
      <c r="AZ17" s="375" t="s">
        <v>172</v>
      </c>
      <c r="BA17" s="43"/>
      <c r="BB17" s="84" t="s">
        <v>159</v>
      </c>
      <c r="BC17" s="84" t="s">
        <v>177</v>
      </c>
      <c r="BD17" s="84" t="s">
        <v>159</v>
      </c>
      <c r="BE17" s="84" t="s">
        <v>177</v>
      </c>
      <c r="BF17" s="84" t="s">
        <v>6</v>
      </c>
      <c r="BG17" s="84" t="s">
        <v>5</v>
      </c>
      <c r="BH17" t="str">
        <f>" "</f>
        <v xml:space="preserve"> </v>
      </c>
      <c r="BI17" s="18"/>
      <c r="BJ17" s="59"/>
      <c r="BK17" s="59"/>
      <c r="BL17" s="59"/>
      <c r="BM17" s="59"/>
      <c r="BN17" s="59"/>
      <c r="BO17" s="59"/>
      <c r="BP17" s="59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60"/>
      <c r="CL17" s="18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60"/>
      <c r="DE17" s="18"/>
      <c r="DF17" s="42"/>
      <c r="DG17" s="42"/>
      <c r="DH17" s="42"/>
      <c r="DI17" s="42"/>
      <c r="DJ17" s="42"/>
      <c r="DK17" s="42"/>
      <c r="DL17" s="42"/>
      <c r="DM17" s="42"/>
      <c r="DN17" s="60"/>
    </row>
    <row r="18" spans="1:118" ht="13.5" customHeight="1" x14ac:dyDescent="0.25">
      <c r="A18" t="s">
        <v>292</v>
      </c>
      <c r="Q18" s="89" t="s">
        <v>1</v>
      </c>
      <c r="R18" s="12" t="s">
        <v>2</v>
      </c>
      <c r="S18" s="12" t="s">
        <v>3</v>
      </c>
      <c r="T18" s="12" t="s">
        <v>228</v>
      </c>
      <c r="U18" s="114"/>
      <c r="V18" s="114" t="s">
        <v>195</v>
      </c>
      <c r="W18" s="374">
        <v>1</v>
      </c>
      <c r="X18" s="374">
        <v>2</v>
      </c>
      <c r="Y18" s="374">
        <v>3</v>
      </c>
      <c r="Z18" s="374">
        <v>4</v>
      </c>
      <c r="AA18" s="374">
        <v>5</v>
      </c>
      <c r="AB18" s="374">
        <v>6</v>
      </c>
      <c r="AC18" s="374">
        <v>7</v>
      </c>
      <c r="AD18" s="374">
        <v>8</v>
      </c>
      <c r="AE18" s="374">
        <v>9</v>
      </c>
      <c r="AF18" s="374">
        <v>10</v>
      </c>
      <c r="AG18" s="374">
        <v>11</v>
      </c>
      <c r="AH18" s="375">
        <v>12</v>
      </c>
      <c r="AI18" s="12" t="s">
        <v>5</v>
      </c>
      <c r="AJ18" s="9"/>
      <c r="AL18" s="375" t="s">
        <v>159</v>
      </c>
      <c r="AM18" s="81" t="s">
        <v>159</v>
      </c>
      <c r="AO18" s="12" t="s">
        <v>116</v>
      </c>
      <c r="AP18" s="12" t="s">
        <v>117</v>
      </c>
      <c r="AQ18" s="821" t="s">
        <v>118</v>
      </c>
      <c r="AR18" s="822"/>
      <c r="AS18" s="12" t="s">
        <v>92</v>
      </c>
      <c r="AT18" s="12" t="s">
        <v>6</v>
      </c>
      <c r="AU18" s="12" t="s">
        <v>7</v>
      </c>
      <c r="AV18" s="81" t="s">
        <v>159</v>
      </c>
      <c r="AW18" s="84" t="s">
        <v>177</v>
      </c>
      <c r="AX18" s="84" t="s">
        <v>168</v>
      </c>
      <c r="AY18" s="84" t="s">
        <v>172</v>
      </c>
      <c r="AZ18" s="375" t="s">
        <v>6</v>
      </c>
      <c r="BA18" s="84" t="s">
        <v>165</v>
      </c>
      <c r="BB18" s="84" t="s">
        <v>165</v>
      </c>
      <c r="BC18" s="84" t="s">
        <v>165</v>
      </c>
      <c r="BD18" s="84" t="s">
        <v>165</v>
      </c>
      <c r="BE18" s="84" t="s">
        <v>165</v>
      </c>
      <c r="BF18" s="84"/>
      <c r="BG18" s="84"/>
      <c r="BH18" s="9"/>
      <c r="BI18" s="61" t="s">
        <v>89</v>
      </c>
      <c r="BJ18" s="72">
        <f>B3</f>
        <v>0</v>
      </c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60"/>
      <c r="CL18" s="18"/>
      <c r="CM18" s="42"/>
      <c r="CN18" s="62" t="s">
        <v>89</v>
      </c>
      <c r="CO18" s="72">
        <f>B3</f>
        <v>0</v>
      </c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60"/>
      <c r="DE18" s="61" t="s">
        <v>89</v>
      </c>
      <c r="DF18" s="72">
        <f>B3</f>
        <v>0</v>
      </c>
      <c r="DG18" s="42"/>
      <c r="DH18" s="42"/>
      <c r="DI18" s="42"/>
      <c r="DJ18" s="42"/>
      <c r="DK18" s="42"/>
      <c r="DL18" s="42"/>
      <c r="DM18" s="42"/>
      <c r="DN18" s="60"/>
    </row>
    <row r="19" spans="1:118" x14ac:dyDescent="0.25">
      <c r="Q19" s="89"/>
      <c r="R19" s="12"/>
      <c r="S19" s="12"/>
      <c r="T19" s="12" t="s">
        <v>4</v>
      </c>
      <c r="U19" s="114"/>
      <c r="V19" s="114"/>
      <c r="W19" s="374"/>
      <c r="X19" s="374"/>
      <c r="Y19" s="374"/>
      <c r="Z19" s="374"/>
      <c r="AA19" s="374"/>
      <c r="AB19" s="374"/>
      <c r="AC19" s="374"/>
      <c r="AD19" s="374"/>
      <c r="AE19" s="374"/>
      <c r="AF19" s="374"/>
      <c r="AG19" s="374"/>
      <c r="AH19" s="375"/>
      <c r="AI19" s="12"/>
      <c r="AJ19" s="9"/>
      <c r="AL19" s="375" t="s">
        <v>160</v>
      </c>
      <c r="AM19" s="82" t="s">
        <v>1</v>
      </c>
      <c r="AO19" s="12" t="s">
        <v>111</v>
      </c>
      <c r="AP19" s="12" t="s">
        <v>111</v>
      </c>
      <c r="AQ19" s="821" t="s">
        <v>119</v>
      </c>
      <c r="AR19" s="822"/>
      <c r="AS19" s="12"/>
      <c r="AT19" s="12" t="s">
        <v>8</v>
      </c>
      <c r="AU19" s="12"/>
      <c r="AV19" s="82" t="s">
        <v>176</v>
      </c>
      <c r="AW19" s="84" t="s">
        <v>176</v>
      </c>
      <c r="AX19" s="84"/>
      <c r="AY19" s="84" t="s">
        <v>92</v>
      </c>
      <c r="AZ19" s="375" t="s">
        <v>8</v>
      </c>
      <c r="BA19" s="84" t="s">
        <v>166</v>
      </c>
      <c r="BB19" s="84" t="s">
        <v>166</v>
      </c>
      <c r="BC19" s="84" t="s">
        <v>166</v>
      </c>
      <c r="BD19" s="84" t="s">
        <v>166</v>
      </c>
      <c r="BE19" s="84" t="s">
        <v>166</v>
      </c>
      <c r="BF19" s="84"/>
      <c r="BG19" s="84"/>
      <c r="BH19" s="9"/>
      <c r="BI19" s="61" t="s">
        <v>99</v>
      </c>
      <c r="BJ19" s="72">
        <f>B4</f>
        <v>0</v>
      </c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60"/>
      <c r="CL19" s="18"/>
      <c r="CM19" s="42"/>
      <c r="CN19" s="62" t="s">
        <v>99</v>
      </c>
      <c r="CO19" s="72">
        <f>B4</f>
        <v>0</v>
      </c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60"/>
      <c r="DE19" s="61" t="s">
        <v>99</v>
      </c>
      <c r="DF19" s="72">
        <f>B4</f>
        <v>0</v>
      </c>
      <c r="DG19" s="42"/>
      <c r="DH19" s="42"/>
      <c r="DI19" s="42"/>
      <c r="DJ19" s="42"/>
      <c r="DK19" s="42"/>
      <c r="DL19" s="42"/>
      <c r="DM19" s="42"/>
      <c r="DN19" s="60"/>
    </row>
    <row r="20" spans="1:118" ht="16.8" thickBot="1" x14ac:dyDescent="0.35">
      <c r="A20" s="39" t="s">
        <v>158</v>
      </c>
      <c r="P20" s="10"/>
      <c r="Q20" s="90"/>
      <c r="R20" s="14"/>
      <c r="S20" s="14"/>
      <c r="T20" s="14"/>
      <c r="U20" s="114"/>
      <c r="V20" s="114"/>
      <c r="W20" s="374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375"/>
      <c r="AI20" s="14" t="s">
        <v>10</v>
      </c>
      <c r="AJ20" s="374"/>
      <c r="AK20" s="9"/>
      <c r="AL20" s="13" t="s">
        <v>163</v>
      </c>
      <c r="AM20" s="80"/>
      <c r="AN20" s="8" t="s">
        <v>120</v>
      </c>
      <c r="AO20" s="14" t="e">
        <f>IF(OR(AK15="&gt;0.4",AK15="&lt;-0.4"),BM24+AK16," ")</f>
        <v>#DIV/0!</v>
      </c>
      <c r="AP20" s="14" t="e">
        <f>IF(OR(AK15="&lt;-0.4",AK15="&gt;0.4"),BM24-AK16," ")</f>
        <v>#DIV/0!</v>
      </c>
      <c r="AQ20" s="11" t="e">
        <f>IF(AK15="-0.4&lt;and&gt;0.4",BM24+AK16," ")</f>
        <v>#DIV/0!</v>
      </c>
      <c r="AR20" s="13" t="e">
        <f>IF(AK15="-0.4&lt;and&gt;0.4",BM24-AK16," ")</f>
        <v>#DIV/0!</v>
      </c>
      <c r="AS20" s="14"/>
      <c r="AT20" s="14" t="s">
        <v>11</v>
      </c>
      <c r="AU20" s="14"/>
      <c r="AV20" s="374"/>
      <c r="AW20" s="374"/>
      <c r="AX20" s="84"/>
      <c r="AY20" s="84"/>
      <c r="AZ20" s="13" t="s">
        <v>11</v>
      </c>
      <c r="BA20" s="84" t="s">
        <v>167</v>
      </c>
      <c r="BB20" s="84" t="s">
        <v>178</v>
      </c>
      <c r="BC20" s="84" t="s">
        <v>178</v>
      </c>
      <c r="BD20" s="84" t="s">
        <v>183</v>
      </c>
      <c r="BE20" s="84" t="s">
        <v>183</v>
      </c>
      <c r="BF20" s="84"/>
      <c r="BG20" s="84"/>
      <c r="BH20" s="374"/>
      <c r="BI20" s="61" t="s">
        <v>90</v>
      </c>
      <c r="BJ20" s="73">
        <f>B10</f>
        <v>0</v>
      </c>
      <c r="BK20" s="42"/>
      <c r="BL20" s="42"/>
      <c r="BM20" s="62" t="s">
        <v>88</v>
      </c>
      <c r="BN20" s="42"/>
      <c r="BO20" s="72">
        <f>D10</f>
        <v>0</v>
      </c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56"/>
      <c r="CC20" s="42"/>
      <c r="CD20" s="42"/>
      <c r="CE20" s="42"/>
      <c r="CF20" s="42"/>
      <c r="CG20" s="42"/>
      <c r="CH20" s="42"/>
      <c r="CI20" s="42"/>
      <c r="CJ20" s="42"/>
      <c r="CK20" s="60"/>
      <c r="CL20" s="18"/>
      <c r="CM20" s="42"/>
      <c r="CN20" s="62" t="s">
        <v>90</v>
      </c>
      <c r="CO20" s="73">
        <f>B10</f>
        <v>0</v>
      </c>
      <c r="CP20" s="42"/>
      <c r="CQ20" s="42"/>
      <c r="CR20" s="42"/>
      <c r="CT20" s="62" t="s">
        <v>88</v>
      </c>
      <c r="CU20" s="72">
        <f>D10</f>
        <v>0</v>
      </c>
      <c r="CV20" s="42"/>
      <c r="CW20" s="42"/>
      <c r="CX20" s="42"/>
      <c r="CY20" s="42"/>
      <c r="CZ20" s="42"/>
      <c r="DA20" s="42"/>
      <c r="DB20" s="42"/>
      <c r="DC20" s="42"/>
      <c r="DD20" s="60"/>
      <c r="DE20" s="61" t="s">
        <v>90</v>
      </c>
      <c r="DF20" s="73">
        <f>B10</f>
        <v>0</v>
      </c>
      <c r="DG20" s="42"/>
      <c r="DH20" s="62" t="s">
        <v>88</v>
      </c>
      <c r="DI20" s="72">
        <f>D10</f>
        <v>0</v>
      </c>
      <c r="DJ20" s="72"/>
      <c r="DK20" s="42"/>
      <c r="DL20" s="42"/>
      <c r="DM20" s="42"/>
      <c r="DN20" s="60"/>
    </row>
    <row r="21" spans="1:118" ht="14.4" thickTop="1" thickBot="1" x14ac:dyDescent="0.3">
      <c r="A21" s="4" t="s">
        <v>147</v>
      </c>
      <c r="B21" s="4"/>
      <c r="Q21" s="136" t="str">
        <f>IF(AI21&gt;0,1,"----")</f>
        <v>----</v>
      </c>
      <c r="R21" s="739"/>
      <c r="S21" s="740"/>
      <c r="T21" s="357" t="str">
        <f t="shared" ref="T21:T84" si="0">IF(S21&gt;0,IF(MONTH(S21)&gt;=10,YEAR(S21)+1,YEAR(S21)),"----")</f>
        <v>----</v>
      </c>
      <c r="U21" s="360">
        <f t="shared" ref="U21:U84" si="1">IF(T21&lt;&gt;"----",T21,-10)</f>
        <v>-10</v>
      </c>
      <c r="V21" s="360" t="str">
        <f t="shared" ref="V21:V84" si="2">IF(S21&gt;0,MONTH(S21),"----")</f>
        <v>----</v>
      </c>
      <c r="W21" s="361">
        <f t="shared" ref="W21:W84" si="3">IF(V21=1,1,0)</f>
        <v>0</v>
      </c>
      <c r="X21" s="361">
        <f t="shared" ref="X21:X84" si="4">IF(V21=2,1,0)</f>
        <v>0</v>
      </c>
      <c r="Y21" s="361">
        <f t="shared" ref="Y21:Y84" si="5">IF(V21=3,1,0)</f>
        <v>0</v>
      </c>
      <c r="Z21" s="361">
        <f t="shared" ref="Z21:Z84" si="6">IF(V21=4,1,0)</f>
        <v>0</v>
      </c>
      <c r="AA21" s="361">
        <f t="shared" ref="AA21:AA84" si="7">IF(V21=5,1,0)</f>
        <v>0</v>
      </c>
      <c r="AB21" s="361">
        <f t="shared" ref="AB21:AB84" si="8">IF(V21=6,1,0)</f>
        <v>0</v>
      </c>
      <c r="AC21" s="361">
        <f t="shared" ref="AC21:AC84" si="9">IF(V21=7,1,0)</f>
        <v>0</v>
      </c>
      <c r="AD21" s="361">
        <f t="shared" ref="AD21:AD84" si="10">IF(V21=8,1,0)</f>
        <v>0</v>
      </c>
      <c r="AE21" s="361">
        <f t="shared" ref="AE21:AE84" si="11">IF(V21=9,1,0)</f>
        <v>0</v>
      </c>
      <c r="AF21" s="361">
        <f t="shared" ref="AF21:AF84" si="12">IF(V21=10,1,0)</f>
        <v>0</v>
      </c>
      <c r="AG21" s="361">
        <f t="shared" ref="AG21:AG84" si="13">IF(V21=11,1,0)</f>
        <v>0</v>
      </c>
      <c r="AH21" s="376">
        <f t="shared" ref="AH21:AH84" si="14">IF(V21=12,1,0)</f>
        <v>0</v>
      </c>
      <c r="AI21" s="744"/>
      <c r="AJ21" s="745"/>
      <c r="AK21" s="745"/>
      <c r="AL21" s="746"/>
      <c r="AM21" s="81">
        <f t="shared" ref="AM21:AM84" si="15">IF(OR(AL21="y",AL21="Y"),1,0)</f>
        <v>0</v>
      </c>
      <c r="AO21" s="371" t="e">
        <f t="shared" ref="AO21:AO84" si="16">IF(AND(OR($AK$15="&gt;0.4",$AK$15="&lt;-0.4"),AI21&gt;0),IF(AU21&gt;$AO$20,"HIGH OUTLIER DETECTED","no outlier detected"),"----")</f>
        <v>#DIV/0!</v>
      </c>
      <c r="AP21" s="371" t="e">
        <f t="shared" ref="AP21:AP84" si="17">IF(AND(OR($AK$15="&lt;-0.4",$AK$15="&gt;0.4"),AI21&gt;0),IF(AU21&lt;$AP$20,"LOW OUTLIER DETECTED","no outlier detected"),"----")</f>
        <v>#DIV/0!</v>
      </c>
      <c r="AQ21" s="806" t="e">
        <f t="shared" ref="AQ21:AQ84" si="18">IF(AND($AK$15="-0.4&lt;and&gt;0.4",AI21&gt;0),IF(AU21&gt;$AQ$20,"HIGH OUTLIER DETECTED",IF(AU21&lt;$AR$20,"LOW OUTLIER DETECTED","no outlier detected")),"----")</f>
        <v>#DIV/0!</v>
      </c>
      <c r="AR21" s="806"/>
      <c r="AS21" s="40" t="str">
        <f t="shared" ref="AS21:AS84" si="19">IF(AI21&gt;0,RANK(AI21,$AI$21:$AI$170,0),"----")</f>
        <v>----</v>
      </c>
      <c r="AT21" s="87" t="str">
        <f t="shared" ref="AT21:AT84" si="20">IF(AS21&lt;&gt;"----",($BM$30+1)/AS21," ")</f>
        <v xml:space="preserve"> </v>
      </c>
      <c r="AU21" s="88" t="str">
        <f t="shared" ref="AU21:AU84" si="21">IF(AI21&gt;0,LN(AI21),"----")</f>
        <v>----</v>
      </c>
      <c r="AV21" s="88" t="str">
        <f t="shared" ref="AV21:AV84" si="22">IF(AI21&gt;0,IF(AM21=1,AU21,0),"----")</f>
        <v>----</v>
      </c>
      <c r="AW21" s="88" t="str">
        <f t="shared" ref="AW21:AW84" si="23">IF(AI21&gt;0,IF(AM21=0,AU21,0),"----")</f>
        <v>----</v>
      </c>
      <c r="AX21" s="88" t="str">
        <f t="shared" ref="AX21:AX84" si="24">IF(AI21&gt;0,IF($BM$29&gt;0,IF(OR(AL21="y",AL21="Y"),1,($BM$31-$BM$29)/$BM$28),"----"),"----")</f>
        <v>----</v>
      </c>
      <c r="AY21" s="87" t="str">
        <f t="shared" ref="AY21:AY84" si="25">IF(AI21&lt;&gt;0,IF($BM$29&gt;0,AX21*AS21,"----"),"----")</f>
        <v>----</v>
      </c>
      <c r="AZ21" s="87" t="str">
        <f t="shared" ref="AZ21:AZ84" si="26">IF(AI21&lt;&gt;0,IF($BM$29&gt;0,($BM$31+1)/AY21,($BM$30+1)/AS21),"----")</f>
        <v>----</v>
      </c>
      <c r="BA21" s="7" t="str">
        <f t="shared" ref="BA21:BA84" si="27">IF(AI21&lt;&gt;0,IF($BM$29&gt;0,AU21-$BM$24,"----"),"----")</f>
        <v>----</v>
      </c>
      <c r="BB21" s="48" t="str">
        <f t="shared" ref="BB21:BB84" si="28">IF(AI21&gt;0,IF(AM21=1,BA21^2,0),"----")</f>
        <v>----</v>
      </c>
      <c r="BC21" s="7" t="str">
        <f t="shared" ref="BC21:BC84" si="29">IF(AI21&gt;0,IF(AM21=0,BA21^2,0),"----")</f>
        <v>----</v>
      </c>
      <c r="BD21" s="7" t="str">
        <f t="shared" ref="BD21:BD84" si="30">IF(AI21&gt;0,IF(AM21=1,BA21^3,0),"----")</f>
        <v>----</v>
      </c>
      <c r="BE21" s="7" t="str">
        <f t="shared" ref="BE21:BE84" si="31">IF(AI21&gt;0,IF(AM21=0,BA21^3,0),"----")</f>
        <v>----</v>
      </c>
      <c r="BF21" s="115">
        <f t="shared" ref="BF21:BF84" si="32">IF(AZ21="----",0.01,AZ21)</f>
        <v>0.01</v>
      </c>
      <c r="BG21" s="116">
        <f t="shared" ref="BG21:BG84" si="33">IF(AI21=0,-10,AI21)</f>
        <v>-10</v>
      </c>
      <c r="BH21" s="7"/>
      <c r="BI21" s="18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56"/>
      <c r="CC21" s="42"/>
      <c r="CD21" s="42"/>
      <c r="CE21" s="42"/>
      <c r="CF21" s="42"/>
      <c r="CG21" s="42"/>
      <c r="CH21" s="42"/>
      <c r="CI21" s="42"/>
      <c r="CJ21" s="42"/>
      <c r="CK21" s="60"/>
      <c r="CL21" s="18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60"/>
      <c r="DE21" s="18"/>
      <c r="DF21" s="42"/>
      <c r="DG21" s="42"/>
      <c r="DH21" s="42"/>
      <c r="DI21" s="42"/>
      <c r="DJ21" s="42"/>
      <c r="DK21" s="42"/>
      <c r="DL21" s="42"/>
      <c r="DM21" s="42"/>
      <c r="DN21" s="60"/>
    </row>
    <row r="22" spans="1:118" ht="12.75" customHeight="1" x14ac:dyDescent="0.3">
      <c r="A22" s="4" t="s">
        <v>184</v>
      </c>
      <c r="B22" s="4"/>
      <c r="Q22" s="137" t="str">
        <f t="shared" ref="Q22:Q85" si="34">IF(T22="----","----",IF(AI22=0,"----",IF(AND(Q21="----",Q20="----"),1+Q19,IF(Q21="----",1+Q20,1+Q21))))</f>
        <v>----</v>
      </c>
      <c r="R22" s="741"/>
      <c r="S22" s="740"/>
      <c r="T22" s="358" t="str">
        <f t="shared" si="0"/>
        <v>----</v>
      </c>
      <c r="U22" s="360">
        <f t="shared" si="1"/>
        <v>-10</v>
      </c>
      <c r="V22" s="360" t="str">
        <f t="shared" si="2"/>
        <v>----</v>
      </c>
      <c r="W22" s="361">
        <f t="shared" si="3"/>
        <v>0</v>
      </c>
      <c r="X22" s="361">
        <f t="shared" si="4"/>
        <v>0</v>
      </c>
      <c r="Y22" s="361">
        <f t="shared" si="5"/>
        <v>0</v>
      </c>
      <c r="Z22" s="361">
        <f t="shared" si="6"/>
        <v>0</v>
      </c>
      <c r="AA22" s="361">
        <f t="shared" si="7"/>
        <v>0</v>
      </c>
      <c r="AB22" s="361">
        <f t="shared" si="8"/>
        <v>0</v>
      </c>
      <c r="AC22" s="361">
        <f t="shared" si="9"/>
        <v>0</v>
      </c>
      <c r="AD22" s="361">
        <f t="shared" si="10"/>
        <v>0</v>
      </c>
      <c r="AE22" s="361">
        <f t="shared" si="11"/>
        <v>0</v>
      </c>
      <c r="AF22" s="361">
        <f t="shared" si="12"/>
        <v>0</v>
      </c>
      <c r="AG22" s="361">
        <f t="shared" si="13"/>
        <v>0</v>
      </c>
      <c r="AH22" s="376">
        <f t="shared" si="14"/>
        <v>0</v>
      </c>
      <c r="AI22" s="747"/>
      <c r="AJ22" s="745"/>
      <c r="AK22" s="745"/>
      <c r="AL22" s="746"/>
      <c r="AM22" s="81">
        <f t="shared" si="15"/>
        <v>0</v>
      </c>
      <c r="AN22" s="29"/>
      <c r="AO22" s="371" t="e">
        <f t="shared" si="16"/>
        <v>#DIV/0!</v>
      </c>
      <c r="AP22" s="371" t="e">
        <f t="shared" si="17"/>
        <v>#DIV/0!</v>
      </c>
      <c r="AQ22" s="806" t="e">
        <f t="shared" si="18"/>
        <v>#DIV/0!</v>
      </c>
      <c r="AR22" s="806"/>
      <c r="AS22" s="40" t="str">
        <f t="shared" si="19"/>
        <v>----</v>
      </c>
      <c r="AT22" s="87" t="str">
        <f t="shared" si="20"/>
        <v xml:space="preserve"> </v>
      </c>
      <c r="AU22" s="88" t="str">
        <f t="shared" si="21"/>
        <v>----</v>
      </c>
      <c r="AV22" s="88" t="str">
        <f t="shared" si="22"/>
        <v>----</v>
      </c>
      <c r="AW22" s="88" t="str">
        <f t="shared" si="23"/>
        <v>----</v>
      </c>
      <c r="AX22" s="88" t="str">
        <f t="shared" si="24"/>
        <v>----</v>
      </c>
      <c r="AY22" s="87" t="str">
        <f t="shared" si="25"/>
        <v>----</v>
      </c>
      <c r="AZ22" s="87" t="str">
        <f t="shared" si="26"/>
        <v>----</v>
      </c>
      <c r="BA22" s="7" t="str">
        <f t="shared" si="27"/>
        <v>----</v>
      </c>
      <c r="BB22" s="48" t="str">
        <f t="shared" si="28"/>
        <v>----</v>
      </c>
      <c r="BC22" s="7" t="str">
        <f t="shared" si="29"/>
        <v>----</v>
      </c>
      <c r="BD22" s="7" t="str">
        <f t="shared" si="30"/>
        <v>----</v>
      </c>
      <c r="BE22" s="7" t="str">
        <f t="shared" si="31"/>
        <v>----</v>
      </c>
      <c r="BF22" s="115">
        <f t="shared" si="32"/>
        <v>0.01</v>
      </c>
      <c r="BG22" s="116">
        <f t="shared" si="33"/>
        <v>-10</v>
      </c>
      <c r="BH22" s="7"/>
      <c r="BI22" s="18"/>
      <c r="BJ22" s="42"/>
      <c r="BK22" s="42"/>
      <c r="BL22" s="42"/>
      <c r="BM22" s="129" t="s">
        <v>152</v>
      </c>
      <c r="BN22" s="42"/>
      <c r="BO22" s="42"/>
      <c r="BP22" s="51" t="s">
        <v>209</v>
      </c>
      <c r="BQ22" s="49" t="s">
        <v>18</v>
      </c>
      <c r="BR22" s="49"/>
      <c r="BS22" s="49"/>
      <c r="BT22" s="49"/>
      <c r="BU22" s="49"/>
      <c r="BV22" s="49"/>
      <c r="BW22" s="49" t="s">
        <v>19</v>
      </c>
      <c r="BX22" s="49" t="s">
        <v>7</v>
      </c>
      <c r="BY22" s="49" t="s">
        <v>98</v>
      </c>
      <c r="BZ22" s="49" t="s">
        <v>153</v>
      </c>
      <c r="CA22" s="54" t="s">
        <v>141</v>
      </c>
      <c r="CB22" s="55">
        <v>1.6448499999999999</v>
      </c>
      <c r="CC22" s="54"/>
      <c r="CD22" s="54"/>
      <c r="CE22" s="50"/>
      <c r="CF22" s="373"/>
      <c r="CG22" s="814" t="s">
        <v>232</v>
      </c>
      <c r="CH22" s="814"/>
      <c r="CI22" s="814"/>
      <c r="CJ22" s="815"/>
      <c r="CK22" s="60"/>
      <c r="CL22" s="18"/>
      <c r="CM22" s="99" t="s">
        <v>151</v>
      </c>
      <c r="CN22" s="42"/>
      <c r="CO22" s="42"/>
      <c r="CP22" s="42"/>
      <c r="CQ22" s="42"/>
      <c r="CR22" s="42"/>
      <c r="CS22" s="62" t="s">
        <v>192</v>
      </c>
      <c r="CT22" s="117">
        <f>B5</f>
        <v>0</v>
      </c>
      <c r="CU22" s="42"/>
      <c r="CV22" s="42"/>
      <c r="CW22" s="42"/>
      <c r="CX22" s="42"/>
      <c r="CY22" s="62" t="s">
        <v>217</v>
      </c>
      <c r="CZ22" s="122">
        <f>B7</f>
        <v>0</v>
      </c>
      <c r="DA22" s="123">
        <f>D7</f>
        <v>0</v>
      </c>
      <c r="DB22" s="42"/>
      <c r="DC22" s="42"/>
      <c r="DD22" s="60"/>
      <c r="DE22" s="18"/>
      <c r="DF22" s="42"/>
      <c r="DG22" s="42"/>
      <c r="DH22" s="42"/>
      <c r="DI22" s="42"/>
      <c r="DJ22" s="94" t="s">
        <v>216</v>
      </c>
      <c r="DK22" s="42"/>
      <c r="DL22" s="42"/>
      <c r="DM22" s="42"/>
      <c r="DN22" s="60"/>
    </row>
    <row r="23" spans="1:118" ht="13.5" customHeight="1" x14ac:dyDescent="0.25">
      <c r="A23" s="4" t="s">
        <v>138</v>
      </c>
      <c r="B23" s="4"/>
      <c r="M23" s="42"/>
      <c r="N23" s="42"/>
      <c r="O23" s="42"/>
      <c r="P23" s="42"/>
      <c r="Q23" s="137" t="str">
        <f t="shared" si="34"/>
        <v>----</v>
      </c>
      <c r="R23" s="741"/>
      <c r="S23" s="740"/>
      <c r="T23" s="358" t="str">
        <f t="shared" si="0"/>
        <v>----</v>
      </c>
      <c r="U23" s="360">
        <f t="shared" si="1"/>
        <v>-10</v>
      </c>
      <c r="V23" s="360" t="str">
        <f t="shared" si="2"/>
        <v>----</v>
      </c>
      <c r="W23" s="361">
        <f t="shared" si="3"/>
        <v>0</v>
      </c>
      <c r="X23" s="361">
        <f t="shared" si="4"/>
        <v>0</v>
      </c>
      <c r="Y23" s="361">
        <f t="shared" si="5"/>
        <v>0</v>
      </c>
      <c r="Z23" s="361">
        <f t="shared" si="6"/>
        <v>0</v>
      </c>
      <c r="AA23" s="361">
        <f t="shared" si="7"/>
        <v>0</v>
      </c>
      <c r="AB23" s="361">
        <f t="shared" si="8"/>
        <v>0</v>
      </c>
      <c r="AC23" s="361">
        <f t="shared" si="9"/>
        <v>0</v>
      </c>
      <c r="AD23" s="361">
        <f t="shared" si="10"/>
        <v>0</v>
      </c>
      <c r="AE23" s="361">
        <f t="shared" si="11"/>
        <v>0</v>
      </c>
      <c r="AF23" s="361">
        <f t="shared" si="12"/>
        <v>0</v>
      </c>
      <c r="AG23" s="361">
        <f t="shared" si="13"/>
        <v>0</v>
      </c>
      <c r="AH23" s="376">
        <f t="shared" si="14"/>
        <v>0</v>
      </c>
      <c r="AI23" s="747"/>
      <c r="AJ23" s="745"/>
      <c r="AK23" s="745"/>
      <c r="AL23" s="746"/>
      <c r="AM23" s="81">
        <f t="shared" si="15"/>
        <v>0</v>
      </c>
      <c r="AN23" s="29"/>
      <c r="AO23" s="371" t="e">
        <f t="shared" si="16"/>
        <v>#DIV/0!</v>
      </c>
      <c r="AP23" s="371" t="e">
        <f t="shared" si="17"/>
        <v>#DIV/0!</v>
      </c>
      <c r="AQ23" s="806" t="e">
        <f t="shared" si="18"/>
        <v>#DIV/0!</v>
      </c>
      <c r="AR23" s="806"/>
      <c r="AS23" s="40" t="str">
        <f t="shared" si="19"/>
        <v>----</v>
      </c>
      <c r="AT23" s="87" t="str">
        <f t="shared" si="20"/>
        <v xml:space="preserve"> </v>
      </c>
      <c r="AU23" s="88" t="str">
        <f t="shared" si="21"/>
        <v>----</v>
      </c>
      <c r="AV23" s="88" t="str">
        <f t="shared" si="22"/>
        <v>----</v>
      </c>
      <c r="AW23" s="88" t="str">
        <f t="shared" si="23"/>
        <v>----</v>
      </c>
      <c r="AX23" s="88" t="str">
        <f t="shared" si="24"/>
        <v>----</v>
      </c>
      <c r="AY23" s="87" t="str">
        <f t="shared" si="25"/>
        <v>----</v>
      </c>
      <c r="AZ23" s="87" t="str">
        <f t="shared" si="26"/>
        <v>----</v>
      </c>
      <c r="BA23" s="7" t="str">
        <f t="shared" si="27"/>
        <v>----</v>
      </c>
      <c r="BB23" s="48" t="str">
        <f t="shared" si="28"/>
        <v>----</v>
      </c>
      <c r="BC23" s="7" t="str">
        <f t="shared" si="29"/>
        <v>----</v>
      </c>
      <c r="BD23" s="7" t="str">
        <f t="shared" si="30"/>
        <v>----</v>
      </c>
      <c r="BE23" s="7" t="str">
        <f t="shared" si="31"/>
        <v>----</v>
      </c>
      <c r="BF23" s="115">
        <f t="shared" si="32"/>
        <v>0.01</v>
      </c>
      <c r="BG23" s="116">
        <f t="shared" si="33"/>
        <v>-10</v>
      </c>
      <c r="BH23" s="7"/>
      <c r="BI23" s="18"/>
      <c r="BJ23" s="42"/>
      <c r="BK23" s="42"/>
      <c r="BL23" s="42"/>
      <c r="BM23" s="42"/>
      <c r="BN23" s="63" t="s">
        <v>86</v>
      </c>
      <c r="BO23" s="42"/>
      <c r="BP23" s="52" t="s">
        <v>101</v>
      </c>
      <c r="BQ23" s="12" t="s">
        <v>25</v>
      </c>
      <c r="BR23" s="12"/>
      <c r="BS23" s="12"/>
      <c r="BT23" s="12"/>
      <c r="BU23" s="12"/>
      <c r="BV23" s="12"/>
      <c r="BW23" s="12"/>
      <c r="BX23" s="12"/>
      <c r="BY23" s="12" t="s">
        <v>5</v>
      </c>
      <c r="BZ23" s="12" t="s">
        <v>5</v>
      </c>
      <c r="CA23" s="56" t="s">
        <v>140</v>
      </c>
      <c r="CB23" s="56">
        <f>1-CB22^2/(2*(BM30-1))</f>
        <v>2.3527657612499997</v>
      </c>
      <c r="CC23" s="56"/>
      <c r="CD23" s="56"/>
      <c r="CE23" s="42"/>
      <c r="CF23" s="375" t="s">
        <v>132</v>
      </c>
      <c r="CG23" s="375" t="s">
        <v>132</v>
      </c>
      <c r="CH23" s="42"/>
      <c r="CI23" s="374" t="s">
        <v>133</v>
      </c>
      <c r="CJ23" s="77" t="s">
        <v>133</v>
      </c>
      <c r="CK23" s="60"/>
      <c r="CL23" s="18"/>
      <c r="CM23" s="42"/>
      <c r="CP23" s="42"/>
      <c r="CQ23" s="42"/>
      <c r="CR23" s="42"/>
      <c r="CS23" s="8" t="s">
        <v>206</v>
      </c>
      <c r="CT23" s="119">
        <f>B6</f>
        <v>0</v>
      </c>
      <c r="CV23" s="42"/>
      <c r="CW23" s="42"/>
      <c r="CX23" s="42"/>
      <c r="CY23" s="62" t="s">
        <v>204</v>
      </c>
      <c r="CZ23" s="121">
        <f>B8</f>
        <v>0</v>
      </c>
      <c r="DA23" s="42"/>
      <c r="DB23" s="42"/>
      <c r="DC23" s="42"/>
      <c r="DD23" s="60"/>
      <c r="DE23" s="18"/>
      <c r="DF23" s="42"/>
      <c r="DG23" s="42"/>
      <c r="DH23" s="42"/>
      <c r="DI23" s="42"/>
      <c r="DJ23" s="374">
        <f>B4</f>
        <v>0</v>
      </c>
      <c r="DK23" s="42"/>
      <c r="DL23" s="42"/>
      <c r="DM23" s="42"/>
      <c r="DN23" s="60"/>
    </row>
    <row r="24" spans="1:118" ht="14.25" customHeight="1" thickBot="1" x14ac:dyDescent="0.4">
      <c r="A24" s="4"/>
      <c r="B24" s="4"/>
      <c r="M24" s="42"/>
      <c r="N24" s="42"/>
      <c r="O24" s="42"/>
      <c r="P24" s="42"/>
      <c r="Q24" s="137" t="str">
        <f t="shared" si="34"/>
        <v>----</v>
      </c>
      <c r="R24" s="741"/>
      <c r="S24" s="740"/>
      <c r="T24" s="358" t="str">
        <f t="shared" si="0"/>
        <v>----</v>
      </c>
      <c r="U24" s="360">
        <f t="shared" si="1"/>
        <v>-10</v>
      </c>
      <c r="V24" s="360" t="str">
        <f t="shared" si="2"/>
        <v>----</v>
      </c>
      <c r="W24" s="361">
        <f t="shared" si="3"/>
        <v>0</v>
      </c>
      <c r="X24" s="361">
        <f t="shared" si="4"/>
        <v>0</v>
      </c>
      <c r="Y24" s="361">
        <f t="shared" si="5"/>
        <v>0</v>
      </c>
      <c r="Z24" s="361">
        <f t="shared" si="6"/>
        <v>0</v>
      </c>
      <c r="AA24" s="361">
        <f t="shared" si="7"/>
        <v>0</v>
      </c>
      <c r="AB24" s="361">
        <f t="shared" si="8"/>
        <v>0</v>
      </c>
      <c r="AC24" s="361">
        <f t="shared" si="9"/>
        <v>0</v>
      </c>
      <c r="AD24" s="361">
        <f t="shared" si="10"/>
        <v>0</v>
      </c>
      <c r="AE24" s="361">
        <f t="shared" si="11"/>
        <v>0</v>
      </c>
      <c r="AF24" s="361">
        <f t="shared" si="12"/>
        <v>0</v>
      </c>
      <c r="AG24" s="361">
        <f t="shared" si="13"/>
        <v>0</v>
      </c>
      <c r="AH24" s="376">
        <f t="shared" si="14"/>
        <v>0</v>
      </c>
      <c r="AI24" s="747"/>
      <c r="AJ24" s="745"/>
      <c r="AK24" s="745"/>
      <c r="AL24" s="748"/>
      <c r="AM24" s="81">
        <f t="shared" si="15"/>
        <v>0</v>
      </c>
      <c r="AN24" s="29"/>
      <c r="AO24" s="371" t="e">
        <f t="shared" si="16"/>
        <v>#DIV/0!</v>
      </c>
      <c r="AP24" s="371" t="e">
        <f t="shared" si="17"/>
        <v>#DIV/0!</v>
      </c>
      <c r="AQ24" s="806" t="e">
        <f t="shared" si="18"/>
        <v>#DIV/0!</v>
      </c>
      <c r="AR24" s="806"/>
      <c r="AS24" s="40" t="str">
        <f t="shared" si="19"/>
        <v>----</v>
      </c>
      <c r="AT24" s="87" t="str">
        <f t="shared" si="20"/>
        <v xml:space="preserve"> </v>
      </c>
      <c r="AU24" s="88" t="str">
        <f t="shared" si="21"/>
        <v>----</v>
      </c>
      <c r="AV24" s="88" t="str">
        <f t="shared" si="22"/>
        <v>----</v>
      </c>
      <c r="AW24" s="88" t="str">
        <f t="shared" si="23"/>
        <v>----</v>
      </c>
      <c r="AX24" s="88" t="str">
        <f t="shared" si="24"/>
        <v>----</v>
      </c>
      <c r="AY24" s="87" t="str">
        <f t="shared" si="25"/>
        <v>----</v>
      </c>
      <c r="AZ24" s="87" t="str">
        <f t="shared" si="26"/>
        <v>----</v>
      </c>
      <c r="BA24" s="7" t="str">
        <f t="shared" si="27"/>
        <v>----</v>
      </c>
      <c r="BB24" s="48" t="str">
        <f t="shared" si="28"/>
        <v>----</v>
      </c>
      <c r="BC24" s="7" t="str">
        <f t="shared" si="29"/>
        <v>----</v>
      </c>
      <c r="BD24" s="7" t="str">
        <f t="shared" si="30"/>
        <v>----</v>
      </c>
      <c r="BE24" s="7" t="str">
        <f t="shared" si="31"/>
        <v>----</v>
      </c>
      <c r="BF24" s="115">
        <f t="shared" si="32"/>
        <v>0.01</v>
      </c>
      <c r="BG24" s="116">
        <f t="shared" si="33"/>
        <v>-10</v>
      </c>
      <c r="BH24" s="7"/>
      <c r="BI24" s="64"/>
      <c r="BJ24" s="42"/>
      <c r="BK24" s="62" t="s">
        <v>17</v>
      </c>
      <c r="BL24" s="62"/>
      <c r="BM24" s="104" t="e">
        <f>IF($BM$29&gt;0,($AX$15*SUM(AW21:AW170)+SUM(AV21:AV170))/(BM31-AX15*AL16),AVERAGE(AU21:AU170))</f>
        <v>#DIV/0!</v>
      </c>
      <c r="BN24" s="65"/>
      <c r="BO24" s="42"/>
      <c r="BP24" s="152" t="s">
        <v>97</v>
      </c>
      <c r="BQ24" s="153"/>
      <c r="BR24" s="153"/>
      <c r="BS24" s="153"/>
      <c r="BT24" s="153"/>
      <c r="BU24" s="153"/>
      <c r="BV24" s="153"/>
      <c r="BW24" s="153"/>
      <c r="BX24" s="153"/>
      <c r="BY24" s="153" t="s">
        <v>10</v>
      </c>
      <c r="BZ24" s="153" t="s">
        <v>10</v>
      </c>
      <c r="CA24" s="154" t="s">
        <v>142</v>
      </c>
      <c r="CB24" s="154" t="s">
        <v>139</v>
      </c>
      <c r="CC24" s="154" t="s">
        <v>143</v>
      </c>
      <c r="CD24" s="154" t="s">
        <v>144</v>
      </c>
      <c r="CE24" s="155" t="s">
        <v>145</v>
      </c>
      <c r="CF24" s="156" t="s">
        <v>10</v>
      </c>
      <c r="CG24" s="156" t="s">
        <v>10</v>
      </c>
      <c r="CH24" s="155" t="s">
        <v>146</v>
      </c>
      <c r="CI24" s="154" t="s">
        <v>10</v>
      </c>
      <c r="CJ24" s="157" t="s">
        <v>10</v>
      </c>
      <c r="CK24" s="66"/>
      <c r="CL24" s="101"/>
      <c r="CM24" s="42"/>
      <c r="CR24" s="42"/>
      <c r="CS24" s="62" t="s">
        <v>198</v>
      </c>
      <c r="CT24" s="117">
        <f>AL16</f>
        <v>0</v>
      </c>
      <c r="CU24" s="42"/>
      <c r="CV24" s="42"/>
      <c r="CW24" s="42"/>
      <c r="CX24" s="42"/>
      <c r="CY24" s="62" t="s">
        <v>205</v>
      </c>
      <c r="CZ24" s="120">
        <f>D8</f>
        <v>0</v>
      </c>
      <c r="DA24" s="42"/>
      <c r="DB24" s="42"/>
      <c r="DC24" s="42"/>
      <c r="DD24" s="60"/>
      <c r="DE24" s="18"/>
      <c r="DF24" s="42"/>
      <c r="DG24" s="42"/>
      <c r="DH24" s="42"/>
      <c r="DI24" s="42"/>
      <c r="DJ24" s="42"/>
      <c r="DK24" s="42"/>
      <c r="DL24" s="42"/>
      <c r="DM24" s="42"/>
      <c r="DN24" s="60"/>
    </row>
    <row r="25" spans="1:118" ht="13.8" thickBot="1" x14ac:dyDescent="0.3">
      <c r="A25" s="4" t="s">
        <v>129</v>
      </c>
      <c r="B25" s="4"/>
      <c r="M25" s="42"/>
      <c r="N25" s="42"/>
      <c r="O25" s="42"/>
      <c r="P25" s="42"/>
      <c r="Q25" s="137" t="str">
        <f t="shared" si="34"/>
        <v>----</v>
      </c>
      <c r="R25" s="741"/>
      <c r="S25" s="740"/>
      <c r="T25" s="358" t="str">
        <f t="shared" si="0"/>
        <v>----</v>
      </c>
      <c r="U25" s="360">
        <f t="shared" si="1"/>
        <v>-10</v>
      </c>
      <c r="V25" s="360" t="str">
        <f t="shared" si="2"/>
        <v>----</v>
      </c>
      <c r="W25" s="361">
        <f t="shared" si="3"/>
        <v>0</v>
      </c>
      <c r="X25" s="361">
        <f t="shared" si="4"/>
        <v>0</v>
      </c>
      <c r="Y25" s="361">
        <f t="shared" si="5"/>
        <v>0</v>
      </c>
      <c r="Z25" s="361">
        <f t="shared" si="6"/>
        <v>0</v>
      </c>
      <c r="AA25" s="361">
        <f t="shared" si="7"/>
        <v>0</v>
      </c>
      <c r="AB25" s="361">
        <f t="shared" si="8"/>
        <v>0</v>
      </c>
      <c r="AC25" s="361">
        <f t="shared" si="9"/>
        <v>0</v>
      </c>
      <c r="AD25" s="361">
        <f t="shared" si="10"/>
        <v>0</v>
      </c>
      <c r="AE25" s="361">
        <f t="shared" si="11"/>
        <v>0</v>
      </c>
      <c r="AF25" s="361">
        <f t="shared" si="12"/>
        <v>0</v>
      </c>
      <c r="AG25" s="361">
        <f t="shared" si="13"/>
        <v>0</v>
      </c>
      <c r="AH25" s="376">
        <f t="shared" si="14"/>
        <v>0</v>
      </c>
      <c r="AI25" s="747"/>
      <c r="AJ25" s="745"/>
      <c r="AK25" s="745"/>
      <c r="AL25" s="748"/>
      <c r="AM25" s="81">
        <f t="shared" si="15"/>
        <v>0</v>
      </c>
      <c r="AN25" s="29"/>
      <c r="AO25" s="371" t="e">
        <f t="shared" si="16"/>
        <v>#DIV/0!</v>
      </c>
      <c r="AP25" s="371" t="e">
        <f t="shared" si="17"/>
        <v>#DIV/0!</v>
      </c>
      <c r="AQ25" s="806" t="e">
        <f t="shared" si="18"/>
        <v>#DIV/0!</v>
      </c>
      <c r="AR25" s="806"/>
      <c r="AS25" s="40" t="str">
        <f t="shared" si="19"/>
        <v>----</v>
      </c>
      <c r="AT25" s="87" t="str">
        <f t="shared" si="20"/>
        <v xml:space="preserve"> </v>
      </c>
      <c r="AU25" s="88" t="str">
        <f t="shared" si="21"/>
        <v>----</v>
      </c>
      <c r="AV25" s="88" t="str">
        <f t="shared" si="22"/>
        <v>----</v>
      </c>
      <c r="AW25" s="88" t="str">
        <f t="shared" si="23"/>
        <v>----</v>
      </c>
      <c r="AX25" s="88" t="str">
        <f t="shared" si="24"/>
        <v>----</v>
      </c>
      <c r="AY25" s="87" t="str">
        <f t="shared" si="25"/>
        <v>----</v>
      </c>
      <c r="AZ25" s="87" t="str">
        <f t="shared" si="26"/>
        <v>----</v>
      </c>
      <c r="BA25" s="7" t="str">
        <f t="shared" si="27"/>
        <v>----</v>
      </c>
      <c r="BB25" s="48" t="str">
        <f t="shared" si="28"/>
        <v>----</v>
      </c>
      <c r="BC25" s="7" t="str">
        <f t="shared" si="29"/>
        <v>----</v>
      </c>
      <c r="BD25" s="7" t="str">
        <f t="shared" si="30"/>
        <v>----</v>
      </c>
      <c r="BE25" s="7" t="str">
        <f t="shared" si="31"/>
        <v>----</v>
      </c>
      <c r="BF25" s="115">
        <f t="shared" si="32"/>
        <v>0.01</v>
      </c>
      <c r="BG25" s="116">
        <f t="shared" si="33"/>
        <v>-10</v>
      </c>
      <c r="BH25" s="7"/>
      <c r="BI25" s="64"/>
      <c r="BJ25" s="42"/>
      <c r="BK25" s="62" t="s">
        <v>93</v>
      </c>
      <c r="BL25" s="62"/>
      <c r="BM25" s="63" t="e">
        <f>IF(BM29&gt;0,((AX15*SUM(BC21:BC170)+SUM(BB21:BB170))/(BM31-AX15*AL16-1))^(0.5),STDEV(AU21:AU170))</f>
        <v>#DIV/0!</v>
      </c>
      <c r="BN25" s="42"/>
      <c r="BO25" s="42"/>
      <c r="BP25" s="277">
        <v>500</v>
      </c>
      <c r="BQ25" s="278">
        <v>0.2</v>
      </c>
      <c r="BR25" s="279" t="e">
        <f>MATCH($BM$26,Tables!$B$4:$B$54)</f>
        <v>#DIV/0!</v>
      </c>
      <c r="BS25" s="280" t="e">
        <f>LOOKUP(BR25,Tables!$A$4:$A$54,Tables!$B$4:$B$54)</f>
        <v>#DIV/0!</v>
      </c>
      <c r="BT25" s="280" t="e">
        <f>LOOKUP(BR25+1,Tables!$A$4:$A$54,Tables!$B$4:$B$54)</f>
        <v>#DIV/0!</v>
      </c>
      <c r="BU25" s="280" t="e">
        <f>LOOKUP(BR25,Tables!$A$4:$A$54,Tables!$L$4:$L$54)</f>
        <v>#DIV/0!</v>
      </c>
      <c r="BV25" s="280" t="e">
        <f>LOOKUP(BR25+1,Tables!$A$4:$A$54,Tables!$L$4:$L$54)</f>
        <v>#DIV/0!</v>
      </c>
      <c r="BW25" s="141" t="e">
        <f t="shared" ref="BW25:BW34" si="35">BV25-(BT25-$BM$26)/(BT25-BS25)*(BV25-BU25)</f>
        <v>#DIV/0!</v>
      </c>
      <c r="BX25" s="281" t="e">
        <f t="shared" ref="BX25:BX36" si="36">$BM$24+$BM$25*BW25</f>
        <v>#DIV/0!</v>
      </c>
      <c r="BY25" s="282" t="e">
        <f t="shared" ref="BY25:BY34" si="37">EXP(BX25)</f>
        <v>#DIV/0!</v>
      </c>
      <c r="BZ25" s="283" t="e">
        <f t="shared" ref="BZ25:BZ34" si="38">ROUND(BY25,3-INT(LOG(BY25))-1)</f>
        <v>#DIV/0!</v>
      </c>
      <c r="CA25" s="284" t="e">
        <f t="shared" ref="CA25:CA44" si="39">BW25</f>
        <v>#DIV/0!</v>
      </c>
      <c r="CB25" s="285" t="e">
        <f t="shared" ref="CB25:CB44" si="40">CA25^2-$CB$22^2/$BM$30</f>
        <v>#DIV/0!</v>
      </c>
      <c r="CC25" s="280" t="e">
        <f t="shared" ref="CC25:CC44" si="41">(CA25+(CA25^2-$CB$23*CB25)^0.5)/$CB$23</f>
        <v>#DIV/0!</v>
      </c>
      <c r="CD25" s="279" t="e">
        <f t="shared" ref="CD25:CD44" si="42">(CA25-(CA25^2-$CB$23*CB25)^0.5)/$CB$23</f>
        <v>#DIV/0!</v>
      </c>
      <c r="CE25" s="279" t="e">
        <f t="shared" ref="CE25:CE44" si="43">$BM$24+$BM$25*CC25</f>
        <v>#DIV/0!</v>
      </c>
      <c r="CF25" s="283" t="e">
        <f t="shared" ref="CF25:CF34" si="44">EXP(CE25)</f>
        <v>#DIV/0!</v>
      </c>
      <c r="CG25" s="283" t="e">
        <f t="shared" ref="CG25:CG34" si="45">ROUND(CF25,3-INT(LOG(CF25))-1)</f>
        <v>#DIV/0!</v>
      </c>
      <c r="CH25" s="286" t="e">
        <f t="shared" ref="CH25:CH44" si="46">$BM$24+$BM$25*CD25</f>
        <v>#DIV/0!</v>
      </c>
      <c r="CI25" s="287" t="e">
        <f t="shared" ref="CI25:CI34" si="47">EXP(CH25)</f>
        <v>#DIV/0!</v>
      </c>
      <c r="CJ25" s="288" t="e">
        <f t="shared" ref="CJ25:CJ34" si="48">ROUND(CI25,3-INT(LOG(CI25))-1)</f>
        <v>#DIV/0!</v>
      </c>
      <c r="CK25" s="66"/>
      <c r="CL25" s="101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60"/>
      <c r="DE25" s="18"/>
      <c r="DF25" s="42"/>
      <c r="DG25" s="42"/>
      <c r="DH25" s="42"/>
      <c r="DI25" s="42"/>
      <c r="DJ25" s="42"/>
      <c r="DK25" s="42"/>
      <c r="DL25" s="42"/>
      <c r="DM25" s="42"/>
      <c r="DN25" s="60"/>
    </row>
    <row r="26" spans="1:118" ht="12.75" customHeight="1" x14ac:dyDescent="0.25">
      <c r="A26" s="4" t="s">
        <v>210</v>
      </c>
      <c r="B26" s="4"/>
      <c r="M26" s="42"/>
      <c r="N26" s="42"/>
      <c r="O26" s="42"/>
      <c r="P26" s="42"/>
      <c r="Q26" s="137" t="str">
        <f t="shared" si="34"/>
        <v>----</v>
      </c>
      <c r="R26" s="741"/>
      <c r="S26" s="740"/>
      <c r="T26" s="358" t="str">
        <f t="shared" si="0"/>
        <v>----</v>
      </c>
      <c r="U26" s="360">
        <f t="shared" si="1"/>
        <v>-10</v>
      </c>
      <c r="V26" s="360" t="str">
        <f t="shared" si="2"/>
        <v>----</v>
      </c>
      <c r="W26" s="361">
        <f t="shared" si="3"/>
        <v>0</v>
      </c>
      <c r="X26" s="361">
        <f t="shared" si="4"/>
        <v>0</v>
      </c>
      <c r="Y26" s="361">
        <f t="shared" si="5"/>
        <v>0</v>
      </c>
      <c r="Z26" s="361">
        <f t="shared" si="6"/>
        <v>0</v>
      </c>
      <c r="AA26" s="361">
        <f t="shared" si="7"/>
        <v>0</v>
      </c>
      <c r="AB26" s="361">
        <f t="shared" si="8"/>
        <v>0</v>
      </c>
      <c r="AC26" s="361">
        <f t="shared" si="9"/>
        <v>0</v>
      </c>
      <c r="AD26" s="361">
        <f t="shared" si="10"/>
        <v>0</v>
      </c>
      <c r="AE26" s="361">
        <f t="shared" si="11"/>
        <v>0</v>
      </c>
      <c r="AF26" s="361">
        <f t="shared" si="12"/>
        <v>0</v>
      </c>
      <c r="AG26" s="361">
        <f t="shared" si="13"/>
        <v>0</v>
      </c>
      <c r="AH26" s="376">
        <f t="shared" si="14"/>
        <v>0</v>
      </c>
      <c r="AI26" s="747"/>
      <c r="AJ26" s="745"/>
      <c r="AK26" s="745"/>
      <c r="AL26" s="748"/>
      <c r="AM26" s="81">
        <f t="shared" si="15"/>
        <v>0</v>
      </c>
      <c r="AN26" s="29"/>
      <c r="AO26" s="371" t="e">
        <f t="shared" si="16"/>
        <v>#DIV/0!</v>
      </c>
      <c r="AP26" s="371" t="e">
        <f t="shared" si="17"/>
        <v>#DIV/0!</v>
      </c>
      <c r="AQ26" s="806" t="e">
        <f t="shared" si="18"/>
        <v>#DIV/0!</v>
      </c>
      <c r="AR26" s="806"/>
      <c r="AS26" s="40" t="str">
        <f t="shared" si="19"/>
        <v>----</v>
      </c>
      <c r="AT26" s="87" t="str">
        <f t="shared" si="20"/>
        <v xml:space="preserve"> </v>
      </c>
      <c r="AU26" s="88" t="str">
        <f t="shared" si="21"/>
        <v>----</v>
      </c>
      <c r="AV26" s="88" t="str">
        <f t="shared" si="22"/>
        <v>----</v>
      </c>
      <c r="AW26" s="88" t="str">
        <f t="shared" si="23"/>
        <v>----</v>
      </c>
      <c r="AX26" s="88" t="str">
        <f t="shared" si="24"/>
        <v>----</v>
      </c>
      <c r="AY26" s="87" t="str">
        <f t="shared" si="25"/>
        <v>----</v>
      </c>
      <c r="AZ26" s="87" t="str">
        <f t="shared" si="26"/>
        <v>----</v>
      </c>
      <c r="BA26" s="7" t="str">
        <f t="shared" si="27"/>
        <v>----</v>
      </c>
      <c r="BB26" s="48" t="str">
        <f t="shared" si="28"/>
        <v>----</v>
      </c>
      <c r="BC26" s="7" t="str">
        <f t="shared" si="29"/>
        <v>----</v>
      </c>
      <c r="BD26" s="7" t="str">
        <f t="shared" si="30"/>
        <v>----</v>
      </c>
      <c r="BE26" s="7" t="str">
        <f t="shared" si="31"/>
        <v>----</v>
      </c>
      <c r="BF26" s="115">
        <f t="shared" si="32"/>
        <v>0.01</v>
      </c>
      <c r="BG26" s="116">
        <f t="shared" si="33"/>
        <v>-10</v>
      </c>
      <c r="BH26" s="7"/>
      <c r="BI26" s="64"/>
      <c r="BJ26" s="42"/>
      <c r="BK26" s="62" t="s">
        <v>100</v>
      </c>
      <c r="BL26" s="96" t="e">
        <f>IF(BM29&gt;0,(BM31-AX15*AL16)/((BM31-AX15*AL16-1)*(BM31-AX15*AL16-2))*(AX15*SUM(BE21:BE170)+SUM(BD21:BD170))/BM25^3,SKEW(AU21:AU170))</f>
        <v>#DIV/0!</v>
      </c>
      <c r="BM26" s="103" t="e">
        <f>IF(OR(BL26&lt;-2,BL26&gt;3),"out of bounds",BL26)</f>
        <v>#DIV/0!</v>
      </c>
      <c r="BN26" s="23" t="e">
        <f>ROUND(BM26,2)</f>
        <v>#DIV/0!</v>
      </c>
      <c r="BO26" s="42"/>
      <c r="BP26" s="277">
        <v>200</v>
      </c>
      <c r="BQ26" s="278">
        <v>0.5</v>
      </c>
      <c r="BR26" s="279" t="e">
        <f>MATCH($BM$26,Tables!$B$4:$B$54)</f>
        <v>#DIV/0!</v>
      </c>
      <c r="BS26" s="280" t="e">
        <f>LOOKUP(BR26,Tables!$A$4:$A$54,Tables!$B$4:$B$54)</f>
        <v>#DIV/0!</v>
      </c>
      <c r="BT26" s="280" t="e">
        <f>LOOKUP(BR26+1,Tables!$A$4:$A$54,Tables!$B$4:$B$54)</f>
        <v>#DIV/0!</v>
      </c>
      <c r="BU26" s="280" t="e">
        <f>LOOKUP(BR26,Tables!$A$4:$A$54,Tables!$K$4:$K$54)</f>
        <v>#DIV/0!</v>
      </c>
      <c r="BV26" s="280" t="e">
        <f>LOOKUP(BR26+1,Tables!$A$4:$A$54,Tables!$K$4:$K$54)</f>
        <v>#DIV/0!</v>
      </c>
      <c r="BW26" s="141" t="e">
        <f t="shared" si="35"/>
        <v>#DIV/0!</v>
      </c>
      <c r="BX26" s="281" t="e">
        <f t="shared" si="36"/>
        <v>#DIV/0!</v>
      </c>
      <c r="BY26" s="282" t="e">
        <f t="shared" si="37"/>
        <v>#DIV/0!</v>
      </c>
      <c r="BZ26" s="283" t="e">
        <f t="shared" si="38"/>
        <v>#DIV/0!</v>
      </c>
      <c r="CA26" s="284" t="e">
        <f t="shared" si="39"/>
        <v>#DIV/0!</v>
      </c>
      <c r="CB26" s="285" t="e">
        <f t="shared" si="40"/>
        <v>#DIV/0!</v>
      </c>
      <c r="CC26" s="280" t="e">
        <f t="shared" si="41"/>
        <v>#DIV/0!</v>
      </c>
      <c r="CD26" s="279" t="e">
        <f t="shared" si="42"/>
        <v>#DIV/0!</v>
      </c>
      <c r="CE26" s="279" t="e">
        <f t="shared" si="43"/>
        <v>#DIV/0!</v>
      </c>
      <c r="CF26" s="283" t="e">
        <f t="shared" si="44"/>
        <v>#DIV/0!</v>
      </c>
      <c r="CG26" s="283" t="e">
        <f t="shared" si="45"/>
        <v>#DIV/0!</v>
      </c>
      <c r="CH26" s="286" t="e">
        <f t="shared" si="46"/>
        <v>#DIV/0!</v>
      </c>
      <c r="CI26" s="287" t="e">
        <f t="shared" si="47"/>
        <v>#DIV/0!</v>
      </c>
      <c r="CJ26" s="288" t="e">
        <f t="shared" si="48"/>
        <v>#DIV/0!</v>
      </c>
      <c r="CK26" s="66"/>
      <c r="CL26" s="101"/>
      <c r="CM26" s="109"/>
      <c r="CN26" s="110"/>
      <c r="CO26" s="110"/>
      <c r="CP26" s="808" t="s">
        <v>193</v>
      </c>
      <c r="CQ26" s="823" t="s">
        <v>194</v>
      </c>
      <c r="CR26" s="42"/>
      <c r="CS26" s="109"/>
      <c r="CT26" s="113"/>
      <c r="CU26" s="113"/>
      <c r="CV26" s="808" t="s">
        <v>193</v>
      </c>
      <c r="CW26" s="823" t="s">
        <v>194</v>
      </c>
      <c r="CX26" s="42"/>
      <c r="CY26" s="109"/>
      <c r="CZ26" s="113"/>
      <c r="DA26" s="113"/>
      <c r="DB26" s="808" t="s">
        <v>193</v>
      </c>
      <c r="DC26" s="811" t="s">
        <v>194</v>
      </c>
      <c r="DD26" s="60"/>
      <c r="DE26" s="18"/>
      <c r="DF26" s="42"/>
      <c r="DG26" s="42"/>
      <c r="DH26" s="42"/>
      <c r="DI26" s="42"/>
      <c r="DJ26" s="42"/>
      <c r="DK26" s="42"/>
      <c r="DL26" s="42"/>
      <c r="DM26" s="42"/>
      <c r="DN26" s="60"/>
    </row>
    <row r="27" spans="1:118" x14ac:dyDescent="0.25">
      <c r="A27" t="s">
        <v>185</v>
      </c>
      <c r="B27" s="4"/>
      <c r="M27" s="42"/>
      <c r="N27" s="42"/>
      <c r="O27" s="42"/>
      <c r="P27" s="42"/>
      <c r="Q27" s="137" t="str">
        <f t="shared" si="34"/>
        <v>----</v>
      </c>
      <c r="R27" s="741"/>
      <c r="S27" s="740"/>
      <c r="T27" s="358" t="str">
        <f t="shared" si="0"/>
        <v>----</v>
      </c>
      <c r="U27" s="360">
        <f t="shared" si="1"/>
        <v>-10</v>
      </c>
      <c r="V27" s="360" t="str">
        <f t="shared" si="2"/>
        <v>----</v>
      </c>
      <c r="W27" s="361">
        <f t="shared" si="3"/>
        <v>0</v>
      </c>
      <c r="X27" s="361">
        <f t="shared" si="4"/>
        <v>0</v>
      </c>
      <c r="Y27" s="361">
        <f t="shared" si="5"/>
        <v>0</v>
      </c>
      <c r="Z27" s="361">
        <f t="shared" si="6"/>
        <v>0</v>
      </c>
      <c r="AA27" s="361">
        <f t="shared" si="7"/>
        <v>0</v>
      </c>
      <c r="AB27" s="361">
        <f t="shared" si="8"/>
        <v>0</v>
      </c>
      <c r="AC27" s="361">
        <f t="shared" si="9"/>
        <v>0</v>
      </c>
      <c r="AD27" s="361">
        <f t="shared" si="10"/>
        <v>0</v>
      </c>
      <c r="AE27" s="361">
        <f t="shared" si="11"/>
        <v>0</v>
      </c>
      <c r="AF27" s="361">
        <f t="shared" si="12"/>
        <v>0</v>
      </c>
      <c r="AG27" s="361">
        <f t="shared" si="13"/>
        <v>0</v>
      </c>
      <c r="AH27" s="376">
        <f t="shared" si="14"/>
        <v>0</v>
      </c>
      <c r="AI27" s="747"/>
      <c r="AJ27" s="745"/>
      <c r="AK27" s="745"/>
      <c r="AL27" s="748"/>
      <c r="AM27" s="81">
        <f t="shared" si="15"/>
        <v>0</v>
      </c>
      <c r="AN27" s="29"/>
      <c r="AO27" s="371" t="e">
        <f t="shared" si="16"/>
        <v>#DIV/0!</v>
      </c>
      <c r="AP27" s="371" t="e">
        <f t="shared" si="17"/>
        <v>#DIV/0!</v>
      </c>
      <c r="AQ27" s="806" t="e">
        <f t="shared" si="18"/>
        <v>#DIV/0!</v>
      </c>
      <c r="AR27" s="806"/>
      <c r="AS27" s="40" t="str">
        <f t="shared" si="19"/>
        <v>----</v>
      </c>
      <c r="AT27" s="87" t="str">
        <f t="shared" si="20"/>
        <v xml:space="preserve"> </v>
      </c>
      <c r="AU27" s="88" t="str">
        <f t="shared" si="21"/>
        <v>----</v>
      </c>
      <c r="AV27" s="88" t="str">
        <f t="shared" si="22"/>
        <v>----</v>
      </c>
      <c r="AW27" s="88" t="str">
        <f t="shared" si="23"/>
        <v>----</v>
      </c>
      <c r="AX27" s="88" t="str">
        <f t="shared" si="24"/>
        <v>----</v>
      </c>
      <c r="AY27" s="87" t="str">
        <f t="shared" si="25"/>
        <v>----</v>
      </c>
      <c r="AZ27" s="87" t="str">
        <f t="shared" si="26"/>
        <v>----</v>
      </c>
      <c r="BA27" s="7" t="str">
        <f t="shared" si="27"/>
        <v>----</v>
      </c>
      <c r="BB27" s="48" t="str">
        <f t="shared" si="28"/>
        <v>----</v>
      </c>
      <c r="BC27" s="7" t="str">
        <f t="shared" si="29"/>
        <v>----</v>
      </c>
      <c r="BD27" s="7" t="str">
        <f t="shared" si="30"/>
        <v>----</v>
      </c>
      <c r="BE27" s="7" t="str">
        <f t="shared" si="31"/>
        <v>----</v>
      </c>
      <c r="BF27" s="115">
        <f t="shared" si="32"/>
        <v>0.01</v>
      </c>
      <c r="BG27" s="116">
        <f t="shared" si="33"/>
        <v>-10</v>
      </c>
      <c r="BH27" s="7"/>
      <c r="BI27" s="64"/>
      <c r="BJ27" s="42"/>
      <c r="BK27" s="42"/>
      <c r="BL27" s="42"/>
      <c r="BM27" s="42"/>
      <c r="BN27" s="42"/>
      <c r="BO27" s="42"/>
      <c r="BP27" s="289">
        <v>100</v>
      </c>
      <c r="BQ27" s="290">
        <f t="shared" ref="BQ27:BQ32" si="49">1/BP27*100</f>
        <v>1</v>
      </c>
      <c r="BR27" s="291" t="e">
        <f>MATCH($BM$26,Tables!$B$4:$B$54)</f>
        <v>#DIV/0!</v>
      </c>
      <c r="BS27" s="292" t="e">
        <f>LOOKUP(BR27,Tables!$A$4:$A$54,Tables!$B$4:$B$54)</f>
        <v>#DIV/0!</v>
      </c>
      <c r="BT27" s="292" t="e">
        <f>LOOKUP(BR27+1,Tables!$A$4:$A$54,Tables!$B$4:$B$54)</f>
        <v>#DIV/0!</v>
      </c>
      <c r="BU27" s="292" t="e">
        <f>LOOKUP(BR27,Tables!$A$4:$A$54,Tables!$J$4:$J$54)</f>
        <v>#DIV/0!</v>
      </c>
      <c r="BV27" s="292" t="e">
        <f>LOOKUP(BR27+1,Tables!$A$4:$A$54,Tables!$J$4:$J$54)</f>
        <v>#DIV/0!</v>
      </c>
      <c r="BW27" s="15" t="e">
        <f t="shared" si="35"/>
        <v>#DIV/0!</v>
      </c>
      <c r="BX27" s="293" t="e">
        <f t="shared" si="36"/>
        <v>#DIV/0!</v>
      </c>
      <c r="BY27" s="294" t="e">
        <f t="shared" si="37"/>
        <v>#DIV/0!</v>
      </c>
      <c r="BZ27" s="295" t="e">
        <f t="shared" si="38"/>
        <v>#DIV/0!</v>
      </c>
      <c r="CA27" s="296" t="e">
        <f t="shared" si="39"/>
        <v>#DIV/0!</v>
      </c>
      <c r="CB27" s="297" t="e">
        <f t="shared" si="40"/>
        <v>#DIV/0!</v>
      </c>
      <c r="CC27" s="298" t="e">
        <f t="shared" si="41"/>
        <v>#DIV/0!</v>
      </c>
      <c r="CD27" s="299" t="e">
        <f t="shared" si="42"/>
        <v>#DIV/0!</v>
      </c>
      <c r="CE27" s="299" t="e">
        <f t="shared" si="43"/>
        <v>#DIV/0!</v>
      </c>
      <c r="CF27" s="295" t="e">
        <f t="shared" si="44"/>
        <v>#DIV/0!</v>
      </c>
      <c r="CG27" s="295" t="e">
        <f t="shared" si="45"/>
        <v>#DIV/0!</v>
      </c>
      <c r="CH27" s="300" t="e">
        <f t="shared" si="46"/>
        <v>#DIV/0!</v>
      </c>
      <c r="CI27" s="301" t="e">
        <f t="shared" si="47"/>
        <v>#DIV/0!</v>
      </c>
      <c r="CJ27" s="302" t="e">
        <f t="shared" si="48"/>
        <v>#DIV/0!</v>
      </c>
      <c r="CK27" s="76"/>
      <c r="CL27" s="102"/>
      <c r="CM27" s="111"/>
      <c r="CN27" s="46"/>
      <c r="CO27" s="46"/>
      <c r="CP27" s="809"/>
      <c r="CQ27" s="824"/>
      <c r="CR27" s="42"/>
      <c r="CS27" s="111"/>
      <c r="CT27" s="107"/>
      <c r="CU27" s="107"/>
      <c r="CV27" s="809"/>
      <c r="CW27" s="824"/>
      <c r="CX27" s="42"/>
      <c r="CY27" s="111"/>
      <c r="CZ27" s="107"/>
      <c r="DA27" s="107"/>
      <c r="DB27" s="809"/>
      <c r="DC27" s="812"/>
      <c r="DD27" s="60"/>
      <c r="DE27" s="18"/>
      <c r="DF27" s="42"/>
      <c r="DG27" s="42"/>
      <c r="DH27" s="42"/>
      <c r="DI27" s="42"/>
      <c r="DJ27" s="42"/>
      <c r="DK27" s="42"/>
      <c r="DL27" s="42"/>
      <c r="DM27" s="42"/>
      <c r="DN27" s="60"/>
    </row>
    <row r="28" spans="1:118" x14ac:dyDescent="0.25">
      <c r="A28" t="s">
        <v>186</v>
      </c>
      <c r="B28" s="4"/>
      <c r="M28" s="42"/>
      <c r="N28" s="42"/>
      <c r="O28" s="42"/>
      <c r="P28" s="42"/>
      <c r="Q28" s="137" t="str">
        <f t="shared" si="34"/>
        <v>----</v>
      </c>
      <c r="R28" s="741"/>
      <c r="S28" s="740"/>
      <c r="T28" s="358" t="str">
        <f t="shared" si="0"/>
        <v>----</v>
      </c>
      <c r="U28" s="360">
        <f t="shared" si="1"/>
        <v>-10</v>
      </c>
      <c r="V28" s="360" t="str">
        <f t="shared" si="2"/>
        <v>----</v>
      </c>
      <c r="W28" s="361">
        <f t="shared" si="3"/>
        <v>0</v>
      </c>
      <c r="X28" s="361">
        <f t="shared" si="4"/>
        <v>0</v>
      </c>
      <c r="Y28" s="361">
        <f t="shared" si="5"/>
        <v>0</v>
      </c>
      <c r="Z28" s="361">
        <f t="shared" si="6"/>
        <v>0</v>
      </c>
      <c r="AA28" s="361">
        <f t="shared" si="7"/>
        <v>0</v>
      </c>
      <c r="AB28" s="361">
        <f t="shared" si="8"/>
        <v>0</v>
      </c>
      <c r="AC28" s="361">
        <f t="shared" si="9"/>
        <v>0</v>
      </c>
      <c r="AD28" s="361">
        <f t="shared" si="10"/>
        <v>0</v>
      </c>
      <c r="AE28" s="361">
        <f t="shared" si="11"/>
        <v>0</v>
      </c>
      <c r="AF28" s="361">
        <f t="shared" si="12"/>
        <v>0</v>
      </c>
      <c r="AG28" s="361">
        <f t="shared" si="13"/>
        <v>0</v>
      </c>
      <c r="AH28" s="376">
        <f t="shared" si="14"/>
        <v>0</v>
      </c>
      <c r="AI28" s="747"/>
      <c r="AJ28" s="745"/>
      <c r="AK28" s="745"/>
      <c r="AL28" s="748"/>
      <c r="AM28" s="81">
        <f t="shared" si="15"/>
        <v>0</v>
      </c>
      <c r="AN28" s="29"/>
      <c r="AO28" s="371" t="e">
        <f t="shared" si="16"/>
        <v>#DIV/0!</v>
      </c>
      <c r="AP28" s="371" t="e">
        <f t="shared" si="17"/>
        <v>#DIV/0!</v>
      </c>
      <c r="AQ28" s="806" t="e">
        <f t="shared" si="18"/>
        <v>#DIV/0!</v>
      </c>
      <c r="AR28" s="806"/>
      <c r="AS28" s="40" t="str">
        <f t="shared" si="19"/>
        <v>----</v>
      </c>
      <c r="AT28" s="87" t="str">
        <f t="shared" si="20"/>
        <v xml:space="preserve"> </v>
      </c>
      <c r="AU28" s="88" t="str">
        <f t="shared" si="21"/>
        <v>----</v>
      </c>
      <c r="AV28" s="88" t="str">
        <f t="shared" si="22"/>
        <v>----</v>
      </c>
      <c r="AW28" s="88" t="str">
        <f t="shared" si="23"/>
        <v>----</v>
      </c>
      <c r="AX28" s="88" t="str">
        <f t="shared" si="24"/>
        <v>----</v>
      </c>
      <c r="AY28" s="87" t="str">
        <f t="shared" si="25"/>
        <v>----</v>
      </c>
      <c r="AZ28" s="87" t="str">
        <f t="shared" si="26"/>
        <v>----</v>
      </c>
      <c r="BA28" s="7" t="str">
        <f t="shared" si="27"/>
        <v>----</v>
      </c>
      <c r="BB28" s="48" t="str">
        <f t="shared" si="28"/>
        <v>----</v>
      </c>
      <c r="BC28" s="7" t="str">
        <f t="shared" si="29"/>
        <v>----</v>
      </c>
      <c r="BD28" s="7" t="str">
        <f t="shared" si="30"/>
        <v>----</v>
      </c>
      <c r="BE28" s="7" t="str">
        <f t="shared" si="31"/>
        <v>----</v>
      </c>
      <c r="BF28" s="115">
        <f t="shared" si="32"/>
        <v>0.01</v>
      </c>
      <c r="BG28" s="116">
        <f t="shared" si="33"/>
        <v>-10</v>
      </c>
      <c r="BH28" s="7"/>
      <c r="BI28" s="64"/>
      <c r="BJ28" s="42"/>
      <c r="BK28" s="62" t="s">
        <v>161</v>
      </c>
      <c r="BL28" s="62"/>
      <c r="BM28" s="63">
        <f>BM30-BM29</f>
        <v>0</v>
      </c>
      <c r="BN28" s="42"/>
      <c r="BO28" s="23"/>
      <c r="BP28" s="303">
        <v>50</v>
      </c>
      <c r="BQ28" s="304">
        <f t="shared" si="49"/>
        <v>2</v>
      </c>
      <c r="BR28" s="305" t="e">
        <f>MATCH($BM$26,Tables!$B$4:$B$54)</f>
        <v>#DIV/0!</v>
      </c>
      <c r="BS28" s="306" t="e">
        <f>LOOKUP(BR28,Tables!$A$4:$A$54,Tables!$B$4:$B$54)</f>
        <v>#DIV/0!</v>
      </c>
      <c r="BT28" s="306" t="e">
        <f>LOOKUP(BR28+1,Tables!$A$4:$A$54,Tables!$B$4:$B$54)</f>
        <v>#DIV/0!</v>
      </c>
      <c r="BU28" s="306" t="e">
        <f>LOOKUP(BR28,Tables!$A$4:$A$54,Tables!$I$4:$I$54)</f>
        <v>#DIV/0!</v>
      </c>
      <c r="BV28" s="306" t="e">
        <f>LOOKUP(BR28+1,Tables!$A$4:$A$54,Tables!$I$4:$I$54)</f>
        <v>#DIV/0!</v>
      </c>
      <c r="BW28" s="139" t="e">
        <f t="shared" si="35"/>
        <v>#DIV/0!</v>
      </c>
      <c r="BX28" s="307" t="e">
        <f t="shared" si="36"/>
        <v>#DIV/0!</v>
      </c>
      <c r="BY28" s="308" t="e">
        <f t="shared" si="37"/>
        <v>#DIV/0!</v>
      </c>
      <c r="BZ28" s="309" t="e">
        <f t="shared" si="38"/>
        <v>#DIV/0!</v>
      </c>
      <c r="CA28" s="310" t="e">
        <f t="shared" si="39"/>
        <v>#DIV/0!</v>
      </c>
      <c r="CB28" s="311" t="e">
        <f t="shared" si="40"/>
        <v>#DIV/0!</v>
      </c>
      <c r="CC28" s="312" t="e">
        <f t="shared" si="41"/>
        <v>#DIV/0!</v>
      </c>
      <c r="CD28" s="313" t="e">
        <f t="shared" si="42"/>
        <v>#DIV/0!</v>
      </c>
      <c r="CE28" s="313" t="e">
        <f t="shared" si="43"/>
        <v>#DIV/0!</v>
      </c>
      <c r="CF28" s="309" t="e">
        <f t="shared" si="44"/>
        <v>#DIV/0!</v>
      </c>
      <c r="CG28" s="309" t="e">
        <f t="shared" si="45"/>
        <v>#DIV/0!</v>
      </c>
      <c r="CH28" s="314" t="e">
        <f t="shared" si="46"/>
        <v>#DIV/0!</v>
      </c>
      <c r="CI28" s="315" t="e">
        <f t="shared" si="47"/>
        <v>#DIV/0!</v>
      </c>
      <c r="CJ28" s="316" t="e">
        <f t="shared" si="48"/>
        <v>#DIV/0!</v>
      </c>
      <c r="CK28" s="76"/>
      <c r="CL28" s="102"/>
      <c r="CM28" s="111"/>
      <c r="CN28" s="12" t="s">
        <v>3</v>
      </c>
      <c r="CO28" s="12" t="s">
        <v>5</v>
      </c>
      <c r="CP28" s="809"/>
      <c r="CQ28" s="824"/>
      <c r="CR28" s="42"/>
      <c r="CS28" s="111"/>
      <c r="CT28" s="12" t="s">
        <v>3</v>
      </c>
      <c r="CU28" s="12" t="s">
        <v>5</v>
      </c>
      <c r="CV28" s="809"/>
      <c r="CW28" s="824"/>
      <c r="CX28" s="42"/>
      <c r="CY28" s="111"/>
      <c r="CZ28" s="12" t="s">
        <v>3</v>
      </c>
      <c r="DA28" s="12" t="s">
        <v>5</v>
      </c>
      <c r="DB28" s="809"/>
      <c r="DC28" s="812"/>
      <c r="DD28" s="60"/>
      <c r="DE28" s="18"/>
      <c r="DF28" s="42"/>
      <c r="DG28" s="42"/>
      <c r="DH28" s="42"/>
      <c r="DI28" s="42"/>
      <c r="DJ28" s="42"/>
      <c r="DK28" s="42"/>
      <c r="DL28" s="42"/>
      <c r="DM28" s="42"/>
      <c r="DN28" s="60"/>
    </row>
    <row r="29" spans="1:118" ht="13.8" thickBot="1" x14ac:dyDescent="0.3">
      <c r="B29" s="4"/>
      <c r="M29" s="42"/>
      <c r="N29" s="42"/>
      <c r="O29" s="42"/>
      <c r="P29" s="42"/>
      <c r="Q29" s="137" t="str">
        <f t="shared" si="34"/>
        <v>----</v>
      </c>
      <c r="R29" s="741"/>
      <c r="S29" s="740"/>
      <c r="T29" s="358" t="str">
        <f t="shared" si="0"/>
        <v>----</v>
      </c>
      <c r="U29" s="360">
        <f t="shared" si="1"/>
        <v>-10</v>
      </c>
      <c r="V29" s="360" t="str">
        <f t="shared" si="2"/>
        <v>----</v>
      </c>
      <c r="W29" s="361">
        <f t="shared" si="3"/>
        <v>0</v>
      </c>
      <c r="X29" s="361">
        <f t="shared" si="4"/>
        <v>0</v>
      </c>
      <c r="Y29" s="361">
        <f t="shared" si="5"/>
        <v>0</v>
      </c>
      <c r="Z29" s="361">
        <f t="shared" si="6"/>
        <v>0</v>
      </c>
      <c r="AA29" s="361">
        <f t="shared" si="7"/>
        <v>0</v>
      </c>
      <c r="AB29" s="361">
        <f t="shared" si="8"/>
        <v>0</v>
      </c>
      <c r="AC29" s="361">
        <f t="shared" si="9"/>
        <v>0</v>
      </c>
      <c r="AD29" s="361">
        <f t="shared" si="10"/>
        <v>0</v>
      </c>
      <c r="AE29" s="361">
        <f t="shared" si="11"/>
        <v>0</v>
      </c>
      <c r="AF29" s="361">
        <f t="shared" si="12"/>
        <v>0</v>
      </c>
      <c r="AG29" s="361">
        <f t="shared" si="13"/>
        <v>0</v>
      </c>
      <c r="AH29" s="376">
        <f t="shared" si="14"/>
        <v>0</v>
      </c>
      <c r="AI29" s="747"/>
      <c r="AJ29" s="745"/>
      <c r="AK29" s="745"/>
      <c r="AL29" s="748"/>
      <c r="AM29" s="81">
        <f t="shared" si="15"/>
        <v>0</v>
      </c>
      <c r="AN29" s="29"/>
      <c r="AO29" s="371" t="e">
        <f t="shared" si="16"/>
        <v>#DIV/0!</v>
      </c>
      <c r="AP29" s="371" t="e">
        <f t="shared" si="17"/>
        <v>#DIV/0!</v>
      </c>
      <c r="AQ29" s="806" t="e">
        <f t="shared" si="18"/>
        <v>#DIV/0!</v>
      </c>
      <c r="AR29" s="806"/>
      <c r="AS29" s="40" t="str">
        <f t="shared" si="19"/>
        <v>----</v>
      </c>
      <c r="AT29" s="87" t="str">
        <f t="shared" si="20"/>
        <v xml:space="preserve"> </v>
      </c>
      <c r="AU29" s="88" t="str">
        <f t="shared" si="21"/>
        <v>----</v>
      </c>
      <c r="AV29" s="88" t="str">
        <f t="shared" si="22"/>
        <v>----</v>
      </c>
      <c r="AW29" s="88" t="str">
        <f t="shared" si="23"/>
        <v>----</v>
      </c>
      <c r="AX29" s="88" t="str">
        <f t="shared" si="24"/>
        <v>----</v>
      </c>
      <c r="AY29" s="87" t="str">
        <f t="shared" si="25"/>
        <v>----</v>
      </c>
      <c r="AZ29" s="87" t="str">
        <f t="shared" si="26"/>
        <v>----</v>
      </c>
      <c r="BA29" s="7" t="str">
        <f t="shared" si="27"/>
        <v>----</v>
      </c>
      <c r="BB29" s="48" t="str">
        <f t="shared" si="28"/>
        <v>----</v>
      </c>
      <c r="BC29" s="7" t="str">
        <f t="shared" si="29"/>
        <v>----</v>
      </c>
      <c r="BD29" s="7" t="str">
        <f t="shared" si="30"/>
        <v>----</v>
      </c>
      <c r="BE29" s="7" t="str">
        <f t="shared" si="31"/>
        <v>----</v>
      </c>
      <c r="BF29" s="115">
        <f t="shared" si="32"/>
        <v>0.01</v>
      </c>
      <c r="BG29" s="116">
        <f t="shared" si="33"/>
        <v>-10</v>
      </c>
      <c r="BH29" s="7"/>
      <c r="BI29" s="64"/>
      <c r="BJ29" s="42"/>
      <c r="BK29" s="62" t="s">
        <v>162</v>
      </c>
      <c r="BL29" s="62"/>
      <c r="BM29" s="63">
        <f>SUM(AM21:AM170)</f>
        <v>0</v>
      </c>
      <c r="BN29" s="42"/>
      <c r="BO29" s="42"/>
      <c r="BP29" s="317">
        <v>25</v>
      </c>
      <c r="BQ29" s="318">
        <f t="shared" si="49"/>
        <v>4</v>
      </c>
      <c r="BR29" s="319" t="e">
        <f>MATCH($BM$26,Tables!$B$4:$B$54)</f>
        <v>#DIV/0!</v>
      </c>
      <c r="BS29" s="320" t="e">
        <f>LOOKUP(BR29,Tables!$A$4:$A$54,Tables!$B$4:$B$54)</f>
        <v>#DIV/0!</v>
      </c>
      <c r="BT29" s="320" t="e">
        <f>LOOKUP(BR29+1,Tables!$A$4:$A$54,Tables!$B$4:$B$54)</f>
        <v>#DIV/0!</v>
      </c>
      <c r="BU29" s="320" t="e">
        <f>LOOKUP(BR29,Tables!$A$4:$A$54,Tables!$H$4:$H$54)</f>
        <v>#DIV/0!</v>
      </c>
      <c r="BV29" s="320" t="e">
        <f>LOOKUP(BR29+1,Tables!$A$4:$A$54,Tables!$H$4:$H$54)</f>
        <v>#DIV/0!</v>
      </c>
      <c r="BW29" s="16" t="e">
        <f t="shared" si="35"/>
        <v>#DIV/0!</v>
      </c>
      <c r="BX29" s="321" t="e">
        <f t="shared" si="36"/>
        <v>#DIV/0!</v>
      </c>
      <c r="BY29" s="322" t="e">
        <f t="shared" si="37"/>
        <v>#DIV/0!</v>
      </c>
      <c r="BZ29" s="323" t="e">
        <f t="shared" si="38"/>
        <v>#DIV/0!</v>
      </c>
      <c r="CA29" s="324" t="e">
        <f t="shared" si="39"/>
        <v>#DIV/0!</v>
      </c>
      <c r="CB29" s="325" t="e">
        <f t="shared" si="40"/>
        <v>#DIV/0!</v>
      </c>
      <c r="CC29" s="326" t="e">
        <f t="shared" si="41"/>
        <v>#DIV/0!</v>
      </c>
      <c r="CD29" s="327" t="e">
        <f t="shared" si="42"/>
        <v>#DIV/0!</v>
      </c>
      <c r="CE29" s="327" t="e">
        <f t="shared" si="43"/>
        <v>#DIV/0!</v>
      </c>
      <c r="CF29" s="323" t="e">
        <f t="shared" si="44"/>
        <v>#DIV/0!</v>
      </c>
      <c r="CG29" s="323" t="e">
        <f t="shared" si="45"/>
        <v>#DIV/0!</v>
      </c>
      <c r="CH29" s="328" t="e">
        <f t="shared" si="46"/>
        <v>#DIV/0!</v>
      </c>
      <c r="CI29" s="329" t="e">
        <f t="shared" si="47"/>
        <v>#DIV/0!</v>
      </c>
      <c r="CJ29" s="330" t="e">
        <f t="shared" si="48"/>
        <v>#DIV/0!</v>
      </c>
      <c r="CK29" s="76"/>
      <c r="CL29" s="102"/>
      <c r="CM29" s="112"/>
      <c r="CN29" s="106"/>
      <c r="CO29" s="14" t="s">
        <v>10</v>
      </c>
      <c r="CP29" s="810"/>
      <c r="CQ29" s="825"/>
      <c r="CR29" s="42"/>
      <c r="CS29" s="112"/>
      <c r="CT29" s="108"/>
      <c r="CU29" s="14" t="s">
        <v>10</v>
      </c>
      <c r="CV29" s="810"/>
      <c r="CW29" s="825"/>
      <c r="CX29" s="42"/>
      <c r="CY29" s="112"/>
      <c r="CZ29" s="108"/>
      <c r="DA29" s="14" t="s">
        <v>10</v>
      </c>
      <c r="DB29" s="810"/>
      <c r="DC29" s="813"/>
      <c r="DD29" s="60"/>
      <c r="DE29" s="18"/>
      <c r="DF29" s="42"/>
      <c r="DG29" s="42"/>
      <c r="DH29" s="42"/>
      <c r="DI29" s="42"/>
      <c r="DJ29" s="42"/>
      <c r="DK29" s="42"/>
      <c r="DL29" s="42"/>
      <c r="DM29" s="42"/>
      <c r="DN29" s="60"/>
    </row>
    <row r="30" spans="1:118" ht="13.8" thickTop="1" x14ac:dyDescent="0.25">
      <c r="A30" s="4" t="s">
        <v>285</v>
      </c>
      <c r="B30" s="4"/>
      <c r="M30" s="42"/>
      <c r="N30" s="42"/>
      <c r="O30" s="42"/>
      <c r="P30" s="42"/>
      <c r="Q30" s="138" t="str">
        <f t="shared" si="34"/>
        <v>----</v>
      </c>
      <c r="R30" s="742"/>
      <c r="S30" s="743"/>
      <c r="T30" s="359" t="str">
        <f t="shared" si="0"/>
        <v>----</v>
      </c>
      <c r="U30" s="360">
        <f t="shared" si="1"/>
        <v>-10</v>
      </c>
      <c r="V30" s="360" t="str">
        <f t="shared" si="2"/>
        <v>----</v>
      </c>
      <c r="W30" s="361">
        <f t="shared" si="3"/>
        <v>0</v>
      </c>
      <c r="X30" s="361">
        <f t="shared" si="4"/>
        <v>0</v>
      </c>
      <c r="Y30" s="361">
        <f t="shared" si="5"/>
        <v>0</v>
      </c>
      <c r="Z30" s="361">
        <f t="shared" si="6"/>
        <v>0</v>
      </c>
      <c r="AA30" s="361">
        <f t="shared" si="7"/>
        <v>0</v>
      </c>
      <c r="AB30" s="361">
        <f t="shared" si="8"/>
        <v>0</v>
      </c>
      <c r="AC30" s="361">
        <f t="shared" si="9"/>
        <v>0</v>
      </c>
      <c r="AD30" s="361">
        <f t="shared" si="10"/>
        <v>0</v>
      </c>
      <c r="AE30" s="361">
        <f t="shared" si="11"/>
        <v>0</v>
      </c>
      <c r="AF30" s="361">
        <f t="shared" si="12"/>
        <v>0</v>
      </c>
      <c r="AG30" s="361">
        <f t="shared" si="13"/>
        <v>0</v>
      </c>
      <c r="AH30" s="376">
        <f t="shared" si="14"/>
        <v>0</v>
      </c>
      <c r="AI30" s="749"/>
      <c r="AJ30" s="750"/>
      <c r="AK30" s="750"/>
      <c r="AL30" s="751"/>
      <c r="AM30" s="81">
        <f t="shared" si="15"/>
        <v>0</v>
      </c>
      <c r="AN30" s="29"/>
      <c r="AO30" s="372" t="e">
        <f t="shared" si="16"/>
        <v>#DIV/0!</v>
      </c>
      <c r="AP30" s="372" t="e">
        <f t="shared" si="17"/>
        <v>#DIV/0!</v>
      </c>
      <c r="AQ30" s="807" t="e">
        <f t="shared" si="18"/>
        <v>#DIV/0!</v>
      </c>
      <c r="AR30" s="807"/>
      <c r="AS30" s="41" t="str">
        <f t="shared" si="19"/>
        <v>----</v>
      </c>
      <c r="AT30" s="91" t="str">
        <f t="shared" si="20"/>
        <v xml:space="preserve"> </v>
      </c>
      <c r="AU30" s="92" t="str">
        <f t="shared" si="21"/>
        <v>----</v>
      </c>
      <c r="AV30" s="92" t="str">
        <f t="shared" si="22"/>
        <v>----</v>
      </c>
      <c r="AW30" s="92" t="str">
        <f t="shared" si="23"/>
        <v>----</v>
      </c>
      <c r="AX30" s="92" t="str">
        <f t="shared" si="24"/>
        <v>----</v>
      </c>
      <c r="AY30" s="91" t="str">
        <f t="shared" si="25"/>
        <v>----</v>
      </c>
      <c r="AZ30" s="91" t="str">
        <f t="shared" si="26"/>
        <v>----</v>
      </c>
      <c r="BA30" s="7" t="str">
        <f t="shared" si="27"/>
        <v>----</v>
      </c>
      <c r="BB30" s="48" t="str">
        <f t="shared" si="28"/>
        <v>----</v>
      </c>
      <c r="BC30" s="7" t="str">
        <f t="shared" si="29"/>
        <v>----</v>
      </c>
      <c r="BD30" s="7" t="str">
        <f t="shared" si="30"/>
        <v>----</v>
      </c>
      <c r="BE30" s="7" t="str">
        <f t="shared" si="31"/>
        <v>----</v>
      </c>
      <c r="BF30" s="115">
        <f t="shared" si="32"/>
        <v>0.01</v>
      </c>
      <c r="BG30" s="116">
        <f t="shared" si="33"/>
        <v>-10</v>
      </c>
      <c r="BH30" s="7"/>
      <c r="BI30" s="64"/>
      <c r="BJ30" s="67"/>
      <c r="BK30" s="62" t="s">
        <v>169</v>
      </c>
      <c r="BL30" s="62"/>
      <c r="BM30" s="103">
        <f>MAX(Q21:Q170)</f>
        <v>0</v>
      </c>
      <c r="BN30" s="42"/>
      <c r="BO30" s="42"/>
      <c r="BP30" s="331">
        <v>10</v>
      </c>
      <c r="BQ30" s="332">
        <f t="shared" si="49"/>
        <v>10</v>
      </c>
      <c r="BR30" s="333" t="e">
        <f>MATCH($BM$26,Tables!$B$4:$B$54)</f>
        <v>#DIV/0!</v>
      </c>
      <c r="BS30" s="334" t="e">
        <f>LOOKUP(BR30,Tables!$A$4:$A$54,Tables!$B$4:$B$54)</f>
        <v>#DIV/0!</v>
      </c>
      <c r="BT30" s="334" t="e">
        <f>LOOKUP(BR30+1,Tables!$A$4:$A$54,Tables!$B$4:$B$54)</f>
        <v>#DIV/0!</v>
      </c>
      <c r="BU30" s="334" t="e">
        <f>LOOKUP(BR30,Tables!$A$4:$A$54,Tables!$G$4:$G$54)</f>
        <v>#DIV/0!</v>
      </c>
      <c r="BV30" s="334" t="e">
        <f>LOOKUP(BR30+1,Tables!$A$4:$A$54,Tables!$G$4:$G$54)</f>
        <v>#DIV/0!</v>
      </c>
      <c r="BW30" s="135" t="e">
        <f t="shared" si="35"/>
        <v>#DIV/0!</v>
      </c>
      <c r="BX30" s="281" t="e">
        <f t="shared" si="36"/>
        <v>#DIV/0!</v>
      </c>
      <c r="BY30" s="282" t="e">
        <f t="shared" si="37"/>
        <v>#DIV/0!</v>
      </c>
      <c r="BZ30" s="283" t="e">
        <f t="shared" si="38"/>
        <v>#DIV/0!</v>
      </c>
      <c r="CA30" s="284" t="e">
        <f t="shared" si="39"/>
        <v>#DIV/0!</v>
      </c>
      <c r="CB30" s="285" t="e">
        <f t="shared" si="40"/>
        <v>#DIV/0!</v>
      </c>
      <c r="CC30" s="280" t="e">
        <f t="shared" si="41"/>
        <v>#DIV/0!</v>
      </c>
      <c r="CD30" s="279" t="e">
        <f t="shared" si="42"/>
        <v>#DIV/0!</v>
      </c>
      <c r="CE30" s="279" t="e">
        <f t="shared" si="43"/>
        <v>#DIV/0!</v>
      </c>
      <c r="CF30" s="283" t="e">
        <f t="shared" si="44"/>
        <v>#DIV/0!</v>
      </c>
      <c r="CG30" s="283" t="e">
        <f t="shared" si="45"/>
        <v>#DIV/0!</v>
      </c>
      <c r="CH30" s="286" t="e">
        <f t="shared" si="46"/>
        <v>#DIV/0!</v>
      </c>
      <c r="CI30" s="287" t="e">
        <f t="shared" si="47"/>
        <v>#DIV/0!</v>
      </c>
      <c r="CJ30" s="288" t="e">
        <f t="shared" si="48"/>
        <v>#DIV/0!</v>
      </c>
      <c r="CK30" s="76"/>
      <c r="CL30" s="102"/>
      <c r="CM30" s="160">
        <v>1</v>
      </c>
      <c r="CN30" s="161" t="str">
        <f t="shared" ref="CN30:CN79" si="50">IF(S21&gt;0,S21,"----")</f>
        <v>----</v>
      </c>
      <c r="CO30" s="162" t="str">
        <f t="shared" ref="CO30:CO79" si="51">IF(AI21&gt;0,AI21,"----")</f>
        <v>----</v>
      </c>
      <c r="CP30" s="163" t="str">
        <f t="shared" ref="CP30:CP79" si="52">IF(OR(AL21="y",AL21="Y"),AL21,"n")</f>
        <v>n</v>
      </c>
      <c r="CQ30" s="164" t="e">
        <f t="shared" ref="CQ30:CQ79" si="53">IF($CQ$82=1,IF(AND(OR(AO21="no outlier detected",AO21="----"),OR(AP21="no outlier detected",AP21="----")),"n","y"),IF($CQ$82=2,IF(OR(AQ21="no outlier detected",AQ21="----"),"n","y"),"-"))</f>
        <v>#DIV/0!</v>
      </c>
      <c r="CR30" s="42"/>
      <c r="CS30" s="160">
        <v>51</v>
      </c>
      <c r="CT30" s="161" t="str">
        <f t="shared" ref="CT30:CT79" si="54">IF(S71&gt;0,S71,"----")</f>
        <v>----</v>
      </c>
      <c r="CU30" s="162" t="str">
        <f t="shared" ref="CU30:CU79" si="55">IF(AI71&gt;0,AI71,"----")</f>
        <v>----</v>
      </c>
      <c r="CV30" s="163" t="str">
        <f t="shared" ref="CV30:CV79" si="56">IF(OR(AL71="y",AL71="Y"),AL21,"n")</f>
        <v>n</v>
      </c>
      <c r="CW30" s="164" t="e">
        <f t="shared" ref="CW30:CW79" si="57">IF($CQ$82=1,IF(AND(OR(AO71="no outlier detected",AO71="----"),OR(AP71="no outlier detected",AP71="----")),"n","y"),IF($CQ$82=2,IF(OR(AQ71="no outlier detected",AQ71="----"),"n","y"),"-"))</f>
        <v>#DIV/0!</v>
      </c>
      <c r="CX30" s="42"/>
      <c r="CY30" s="160">
        <v>101</v>
      </c>
      <c r="CZ30" s="185" t="str">
        <f t="shared" ref="CZ30:CZ79" si="58">IF(S121&gt;0,S121,"----")</f>
        <v>----</v>
      </c>
      <c r="DA30" s="186" t="str">
        <f t="shared" ref="DA30:DA79" si="59">IF(AI121&gt;0,AI121,"----")</f>
        <v>----</v>
      </c>
      <c r="DB30" s="163" t="str">
        <f t="shared" ref="DB30:DB79" si="60">IF(OR(AL121="y",AL121="Y"),AL21,"n")</f>
        <v>n</v>
      </c>
      <c r="DC30" s="187" t="e">
        <f t="shared" ref="DC30:DC79" si="61">IF($CQ$82=1,IF(AND(OR(AO121="no outlier detected",AO121="----"),OR(AP121="no outlier detected",AP121="----")),"n","y"),IF($CQ$82=2,IF(OR(AQ121="no outlier detected",AQ121="----"),"n","y"),"-"))</f>
        <v>#DIV/0!</v>
      </c>
      <c r="DD30" s="60"/>
      <c r="DE30" s="18"/>
      <c r="DF30" s="42"/>
      <c r="DG30" s="42"/>
      <c r="DH30" s="42"/>
      <c r="DI30" s="42"/>
      <c r="DJ30" s="42"/>
      <c r="DK30" s="42"/>
      <c r="DL30" s="42"/>
      <c r="DM30" s="42"/>
      <c r="DN30" s="60"/>
    </row>
    <row r="31" spans="1:118" ht="13.5" customHeight="1" x14ac:dyDescent="0.25">
      <c r="A31" t="s">
        <v>230</v>
      </c>
      <c r="B31" s="4"/>
      <c r="M31" s="42"/>
      <c r="N31" s="42"/>
      <c r="O31" s="42"/>
      <c r="P31" s="42"/>
      <c r="Q31" s="137" t="str">
        <f t="shared" si="34"/>
        <v>----</v>
      </c>
      <c r="R31" s="741"/>
      <c r="S31" s="740"/>
      <c r="T31" s="358" t="str">
        <f t="shared" si="0"/>
        <v>----</v>
      </c>
      <c r="U31" s="360">
        <f t="shared" si="1"/>
        <v>-10</v>
      </c>
      <c r="V31" s="360" t="str">
        <f t="shared" si="2"/>
        <v>----</v>
      </c>
      <c r="W31" s="361">
        <f t="shared" si="3"/>
        <v>0</v>
      </c>
      <c r="X31" s="361">
        <f t="shared" si="4"/>
        <v>0</v>
      </c>
      <c r="Y31" s="361">
        <f t="shared" si="5"/>
        <v>0</v>
      </c>
      <c r="Z31" s="361">
        <f t="shared" si="6"/>
        <v>0</v>
      </c>
      <c r="AA31" s="361">
        <f t="shared" si="7"/>
        <v>0</v>
      </c>
      <c r="AB31" s="361">
        <f t="shared" si="8"/>
        <v>0</v>
      </c>
      <c r="AC31" s="361">
        <f t="shared" si="9"/>
        <v>0</v>
      </c>
      <c r="AD31" s="361">
        <f t="shared" si="10"/>
        <v>0</v>
      </c>
      <c r="AE31" s="361">
        <f t="shared" si="11"/>
        <v>0</v>
      </c>
      <c r="AF31" s="361">
        <f t="shared" si="12"/>
        <v>0</v>
      </c>
      <c r="AG31" s="361">
        <f t="shared" si="13"/>
        <v>0</v>
      </c>
      <c r="AH31" s="376">
        <f t="shared" si="14"/>
        <v>0</v>
      </c>
      <c r="AI31" s="747"/>
      <c r="AJ31" s="745"/>
      <c r="AK31" s="745"/>
      <c r="AL31" s="748"/>
      <c r="AM31" s="81">
        <f t="shared" si="15"/>
        <v>0</v>
      </c>
      <c r="AN31" s="29"/>
      <c r="AO31" s="371" t="e">
        <f t="shared" si="16"/>
        <v>#DIV/0!</v>
      </c>
      <c r="AP31" s="371" t="e">
        <f t="shared" si="17"/>
        <v>#DIV/0!</v>
      </c>
      <c r="AQ31" s="806" t="e">
        <f t="shared" si="18"/>
        <v>#DIV/0!</v>
      </c>
      <c r="AR31" s="806"/>
      <c r="AS31" s="40" t="str">
        <f t="shared" si="19"/>
        <v>----</v>
      </c>
      <c r="AT31" s="87" t="str">
        <f t="shared" si="20"/>
        <v xml:space="preserve"> </v>
      </c>
      <c r="AU31" s="88" t="str">
        <f t="shared" si="21"/>
        <v>----</v>
      </c>
      <c r="AV31" s="88" t="str">
        <f t="shared" si="22"/>
        <v>----</v>
      </c>
      <c r="AW31" s="88" t="str">
        <f t="shared" si="23"/>
        <v>----</v>
      </c>
      <c r="AX31" s="88" t="str">
        <f t="shared" si="24"/>
        <v>----</v>
      </c>
      <c r="AY31" s="87" t="str">
        <f t="shared" si="25"/>
        <v>----</v>
      </c>
      <c r="AZ31" s="87" t="str">
        <f t="shared" si="26"/>
        <v>----</v>
      </c>
      <c r="BA31" s="7" t="str">
        <f t="shared" si="27"/>
        <v>----</v>
      </c>
      <c r="BB31" s="48" t="str">
        <f t="shared" si="28"/>
        <v>----</v>
      </c>
      <c r="BC31" s="7" t="str">
        <f t="shared" si="29"/>
        <v>----</v>
      </c>
      <c r="BD31" s="7" t="str">
        <f t="shared" si="30"/>
        <v>----</v>
      </c>
      <c r="BE31" s="7" t="str">
        <f t="shared" si="31"/>
        <v>----</v>
      </c>
      <c r="BF31" s="115">
        <f t="shared" si="32"/>
        <v>0.01</v>
      </c>
      <c r="BG31" s="116">
        <f t="shared" si="33"/>
        <v>-10</v>
      </c>
      <c r="BH31" s="7"/>
      <c r="BI31" s="64"/>
      <c r="BJ31" s="67"/>
      <c r="BK31" s="62" t="s">
        <v>170</v>
      </c>
      <c r="BL31" s="62"/>
      <c r="BM31" s="63" t="str">
        <f>IF(BM29&gt;0,MAX(T21:T170)-(MIN(T21:T170)-1),"----")</f>
        <v>----</v>
      </c>
      <c r="BN31" s="42"/>
      <c r="BO31" s="42"/>
      <c r="BP31" s="335">
        <v>5</v>
      </c>
      <c r="BQ31" s="336">
        <f t="shared" si="49"/>
        <v>20</v>
      </c>
      <c r="BR31" s="337" t="e">
        <f>MATCH($BM$26,Tables!$B$4:$B$54)</f>
        <v>#DIV/0!</v>
      </c>
      <c r="BS31" s="338" t="e">
        <f>LOOKUP(BR31,Tables!$A$4:$A$54,Tables!$B$4:$B$54)</f>
        <v>#DIV/0!</v>
      </c>
      <c r="BT31" s="338" t="e">
        <f>LOOKUP(BR31+1,Tables!$A$4:$A$54,Tables!$B$4:$B$54)</f>
        <v>#DIV/0!</v>
      </c>
      <c r="BU31" s="338" t="e">
        <f>LOOKUP(BR31,Tables!$A$4:$A$54,Tables!$F$4:$F$54)</f>
        <v>#DIV/0!</v>
      </c>
      <c r="BV31" s="338" t="e">
        <f>LOOKUP(BR31+1,Tables!$A$4:$A$54,Tables!$F$4:$F$54)</f>
        <v>#DIV/0!</v>
      </c>
      <c r="BW31" s="140" t="e">
        <f t="shared" si="35"/>
        <v>#DIV/0!</v>
      </c>
      <c r="BX31" s="339" t="e">
        <f t="shared" si="36"/>
        <v>#DIV/0!</v>
      </c>
      <c r="BY31" s="340" t="e">
        <f t="shared" si="37"/>
        <v>#DIV/0!</v>
      </c>
      <c r="BZ31" s="341" t="e">
        <f t="shared" si="38"/>
        <v>#DIV/0!</v>
      </c>
      <c r="CA31" s="342" t="e">
        <f t="shared" si="39"/>
        <v>#DIV/0!</v>
      </c>
      <c r="CB31" s="343" t="e">
        <f t="shared" si="40"/>
        <v>#DIV/0!</v>
      </c>
      <c r="CC31" s="344" t="e">
        <f t="shared" si="41"/>
        <v>#DIV/0!</v>
      </c>
      <c r="CD31" s="345" t="e">
        <f t="shared" si="42"/>
        <v>#DIV/0!</v>
      </c>
      <c r="CE31" s="345" t="e">
        <f t="shared" si="43"/>
        <v>#DIV/0!</v>
      </c>
      <c r="CF31" s="341" t="e">
        <f t="shared" si="44"/>
        <v>#DIV/0!</v>
      </c>
      <c r="CG31" s="341" t="e">
        <f t="shared" si="45"/>
        <v>#DIV/0!</v>
      </c>
      <c r="CH31" s="346" t="e">
        <f t="shared" si="46"/>
        <v>#DIV/0!</v>
      </c>
      <c r="CI31" s="347" t="e">
        <f t="shared" si="47"/>
        <v>#DIV/0!</v>
      </c>
      <c r="CJ31" s="348" t="e">
        <f t="shared" si="48"/>
        <v>#DIV/0!</v>
      </c>
      <c r="CK31" s="76"/>
      <c r="CL31" s="102"/>
      <c r="CM31" s="165">
        <v>2</v>
      </c>
      <c r="CN31" s="166" t="str">
        <f t="shared" si="50"/>
        <v>----</v>
      </c>
      <c r="CO31" s="167" t="str">
        <f t="shared" si="51"/>
        <v>----</v>
      </c>
      <c r="CP31" s="168" t="str">
        <f t="shared" si="52"/>
        <v>n</v>
      </c>
      <c r="CQ31" s="169" t="e">
        <f t="shared" si="53"/>
        <v>#DIV/0!</v>
      </c>
      <c r="CR31" s="42"/>
      <c r="CS31" s="165">
        <v>52</v>
      </c>
      <c r="CT31" s="166" t="str">
        <f t="shared" si="54"/>
        <v>----</v>
      </c>
      <c r="CU31" s="167" t="str">
        <f t="shared" si="55"/>
        <v>----</v>
      </c>
      <c r="CV31" s="168" t="str">
        <f t="shared" si="56"/>
        <v>n</v>
      </c>
      <c r="CW31" s="169" t="e">
        <f t="shared" si="57"/>
        <v>#DIV/0!</v>
      </c>
      <c r="CX31" s="42"/>
      <c r="CY31" s="165">
        <v>102</v>
      </c>
      <c r="CZ31" s="188" t="str">
        <f t="shared" si="58"/>
        <v>----</v>
      </c>
      <c r="DA31" s="189" t="str">
        <f t="shared" si="59"/>
        <v>----</v>
      </c>
      <c r="DB31" s="168" t="str">
        <f t="shared" si="60"/>
        <v>n</v>
      </c>
      <c r="DC31" s="190" t="e">
        <f t="shared" si="61"/>
        <v>#DIV/0!</v>
      </c>
      <c r="DD31" s="60"/>
      <c r="DE31" s="18"/>
      <c r="DF31" s="42"/>
      <c r="DG31" s="42"/>
      <c r="DH31" s="42"/>
      <c r="DI31" s="42"/>
      <c r="DJ31" s="42"/>
      <c r="DK31" s="42"/>
      <c r="DL31" s="42"/>
      <c r="DM31" s="42"/>
      <c r="DN31" s="60"/>
    </row>
    <row r="32" spans="1:118" x14ac:dyDescent="0.25">
      <c r="A32" t="s">
        <v>229</v>
      </c>
      <c r="B32" s="4"/>
      <c r="M32" s="42"/>
      <c r="N32" s="42"/>
      <c r="O32" s="42"/>
      <c r="P32" s="42"/>
      <c r="Q32" s="137" t="str">
        <f t="shared" si="34"/>
        <v>----</v>
      </c>
      <c r="R32" s="741"/>
      <c r="S32" s="740"/>
      <c r="T32" s="358" t="str">
        <f t="shared" si="0"/>
        <v>----</v>
      </c>
      <c r="U32" s="360">
        <f t="shared" si="1"/>
        <v>-10</v>
      </c>
      <c r="V32" s="360" t="str">
        <f t="shared" si="2"/>
        <v>----</v>
      </c>
      <c r="W32" s="361">
        <f t="shared" si="3"/>
        <v>0</v>
      </c>
      <c r="X32" s="361">
        <f t="shared" si="4"/>
        <v>0</v>
      </c>
      <c r="Y32" s="361">
        <f t="shared" si="5"/>
        <v>0</v>
      </c>
      <c r="Z32" s="361">
        <f t="shared" si="6"/>
        <v>0</v>
      </c>
      <c r="AA32" s="361">
        <f t="shared" si="7"/>
        <v>0</v>
      </c>
      <c r="AB32" s="361">
        <f t="shared" si="8"/>
        <v>0</v>
      </c>
      <c r="AC32" s="361">
        <f t="shared" si="9"/>
        <v>0</v>
      </c>
      <c r="AD32" s="361">
        <f t="shared" si="10"/>
        <v>0</v>
      </c>
      <c r="AE32" s="361">
        <f t="shared" si="11"/>
        <v>0</v>
      </c>
      <c r="AF32" s="361">
        <f t="shared" si="12"/>
        <v>0</v>
      </c>
      <c r="AG32" s="361">
        <f t="shared" si="13"/>
        <v>0</v>
      </c>
      <c r="AH32" s="376">
        <f t="shared" si="14"/>
        <v>0</v>
      </c>
      <c r="AI32" s="747"/>
      <c r="AJ32" s="745"/>
      <c r="AK32" s="745"/>
      <c r="AL32" s="748"/>
      <c r="AM32" s="81">
        <f t="shared" si="15"/>
        <v>0</v>
      </c>
      <c r="AN32" s="29"/>
      <c r="AO32" s="371" t="e">
        <f t="shared" si="16"/>
        <v>#DIV/0!</v>
      </c>
      <c r="AP32" s="371" t="e">
        <f t="shared" si="17"/>
        <v>#DIV/0!</v>
      </c>
      <c r="AQ32" s="806" t="e">
        <f t="shared" si="18"/>
        <v>#DIV/0!</v>
      </c>
      <c r="AR32" s="806"/>
      <c r="AS32" s="40" t="str">
        <f t="shared" si="19"/>
        <v>----</v>
      </c>
      <c r="AT32" s="87" t="str">
        <f t="shared" si="20"/>
        <v xml:space="preserve"> </v>
      </c>
      <c r="AU32" s="88" t="str">
        <f t="shared" si="21"/>
        <v>----</v>
      </c>
      <c r="AV32" s="88" t="str">
        <f t="shared" si="22"/>
        <v>----</v>
      </c>
      <c r="AW32" s="88" t="str">
        <f t="shared" si="23"/>
        <v>----</v>
      </c>
      <c r="AX32" s="88" t="str">
        <f t="shared" si="24"/>
        <v>----</v>
      </c>
      <c r="AY32" s="87" t="str">
        <f t="shared" si="25"/>
        <v>----</v>
      </c>
      <c r="AZ32" s="87" t="str">
        <f t="shared" si="26"/>
        <v>----</v>
      </c>
      <c r="BA32" s="7" t="str">
        <f t="shared" si="27"/>
        <v>----</v>
      </c>
      <c r="BB32" s="48" t="str">
        <f t="shared" si="28"/>
        <v>----</v>
      </c>
      <c r="BC32" s="7" t="str">
        <f t="shared" si="29"/>
        <v>----</v>
      </c>
      <c r="BD32" s="7" t="str">
        <f t="shared" si="30"/>
        <v>----</v>
      </c>
      <c r="BE32" s="7" t="str">
        <f t="shared" si="31"/>
        <v>----</v>
      </c>
      <c r="BF32" s="115">
        <f t="shared" si="32"/>
        <v>0.01</v>
      </c>
      <c r="BG32" s="116">
        <f t="shared" si="33"/>
        <v>-10</v>
      </c>
      <c r="BH32" s="7"/>
      <c r="BI32" s="68"/>
      <c r="BJ32" s="42"/>
      <c r="BN32" s="42"/>
      <c r="BO32" s="42"/>
      <c r="BP32" s="331">
        <v>2</v>
      </c>
      <c r="BQ32" s="332">
        <f t="shared" si="49"/>
        <v>50</v>
      </c>
      <c r="BR32" s="333" t="e">
        <f>MATCH($BM$26,Tables!$B$4:$B$54)</f>
        <v>#DIV/0!</v>
      </c>
      <c r="BS32" s="334" t="e">
        <f>LOOKUP(BR32,Tables!$A$4:$A$54,Tables!$B$4:$B$54)</f>
        <v>#DIV/0!</v>
      </c>
      <c r="BT32" s="334" t="e">
        <f>LOOKUP(BR32+1,Tables!$A$4:$A$54,Tables!$B$4:$B$54)</f>
        <v>#DIV/0!</v>
      </c>
      <c r="BU32" s="334" t="e">
        <f>LOOKUP(BR32,Tables!$A$4:$A$54,Tables!$E$4:$E$54)</f>
        <v>#DIV/0!</v>
      </c>
      <c r="BV32" s="334" t="e">
        <f>LOOKUP(BR32+1,Tables!$A$4:$A$54,Tables!$E$4:$E$54)</f>
        <v>#DIV/0!</v>
      </c>
      <c r="BW32" s="135" t="e">
        <f t="shared" si="35"/>
        <v>#DIV/0!</v>
      </c>
      <c r="BX32" s="281" t="e">
        <f t="shared" si="36"/>
        <v>#DIV/0!</v>
      </c>
      <c r="BY32" s="282" t="e">
        <f t="shared" si="37"/>
        <v>#DIV/0!</v>
      </c>
      <c r="BZ32" s="283" t="e">
        <f t="shared" si="38"/>
        <v>#DIV/0!</v>
      </c>
      <c r="CA32" s="284" t="e">
        <f t="shared" si="39"/>
        <v>#DIV/0!</v>
      </c>
      <c r="CB32" s="285" t="e">
        <f t="shared" si="40"/>
        <v>#DIV/0!</v>
      </c>
      <c r="CC32" s="280" t="e">
        <f t="shared" si="41"/>
        <v>#DIV/0!</v>
      </c>
      <c r="CD32" s="279" t="e">
        <f t="shared" si="42"/>
        <v>#DIV/0!</v>
      </c>
      <c r="CE32" s="279" t="e">
        <f t="shared" si="43"/>
        <v>#DIV/0!</v>
      </c>
      <c r="CF32" s="283" t="e">
        <f t="shared" si="44"/>
        <v>#DIV/0!</v>
      </c>
      <c r="CG32" s="283" t="e">
        <f t="shared" si="45"/>
        <v>#DIV/0!</v>
      </c>
      <c r="CH32" s="286" t="e">
        <f t="shared" si="46"/>
        <v>#DIV/0!</v>
      </c>
      <c r="CI32" s="287" t="e">
        <f t="shared" si="47"/>
        <v>#DIV/0!</v>
      </c>
      <c r="CJ32" s="288" t="e">
        <f t="shared" si="48"/>
        <v>#DIV/0!</v>
      </c>
      <c r="CK32" s="76"/>
      <c r="CL32" s="102"/>
      <c r="CM32" s="165">
        <v>3</v>
      </c>
      <c r="CN32" s="166" t="str">
        <f t="shared" si="50"/>
        <v>----</v>
      </c>
      <c r="CO32" s="167" t="str">
        <f t="shared" si="51"/>
        <v>----</v>
      </c>
      <c r="CP32" s="168" t="str">
        <f t="shared" si="52"/>
        <v>n</v>
      </c>
      <c r="CQ32" s="169" t="e">
        <f t="shared" si="53"/>
        <v>#DIV/0!</v>
      </c>
      <c r="CR32" s="42"/>
      <c r="CS32" s="165">
        <v>53</v>
      </c>
      <c r="CT32" s="166" t="str">
        <f t="shared" si="54"/>
        <v>----</v>
      </c>
      <c r="CU32" s="167" t="str">
        <f t="shared" si="55"/>
        <v>----</v>
      </c>
      <c r="CV32" s="168" t="str">
        <f t="shared" si="56"/>
        <v>n</v>
      </c>
      <c r="CW32" s="169" t="e">
        <f t="shared" si="57"/>
        <v>#DIV/0!</v>
      </c>
      <c r="CX32" s="42"/>
      <c r="CY32" s="165">
        <v>103</v>
      </c>
      <c r="CZ32" s="188" t="str">
        <f t="shared" si="58"/>
        <v>----</v>
      </c>
      <c r="DA32" s="189" t="str">
        <f t="shared" si="59"/>
        <v>----</v>
      </c>
      <c r="DB32" s="168" t="str">
        <f t="shared" si="60"/>
        <v>n</v>
      </c>
      <c r="DC32" s="190" t="e">
        <f t="shared" si="61"/>
        <v>#DIV/0!</v>
      </c>
      <c r="DD32" s="60"/>
      <c r="DE32" s="18"/>
      <c r="DF32" s="42"/>
      <c r="DG32" s="42"/>
      <c r="DH32" s="42"/>
      <c r="DI32" s="42"/>
      <c r="DJ32" s="42"/>
      <c r="DK32" s="42"/>
      <c r="DL32" s="42"/>
      <c r="DM32" s="42"/>
      <c r="DN32" s="60"/>
    </row>
    <row r="33" spans="1:118" x14ac:dyDescent="0.25">
      <c r="B33" s="4"/>
      <c r="M33" s="42"/>
      <c r="N33" s="42"/>
      <c r="O33" s="42"/>
      <c r="P33" s="42"/>
      <c r="Q33" s="137" t="str">
        <f t="shared" si="34"/>
        <v>----</v>
      </c>
      <c r="R33" s="741"/>
      <c r="S33" s="740"/>
      <c r="T33" s="358" t="str">
        <f t="shared" si="0"/>
        <v>----</v>
      </c>
      <c r="U33" s="360">
        <f t="shared" si="1"/>
        <v>-10</v>
      </c>
      <c r="V33" s="360" t="str">
        <f t="shared" si="2"/>
        <v>----</v>
      </c>
      <c r="W33" s="361">
        <f t="shared" si="3"/>
        <v>0</v>
      </c>
      <c r="X33" s="361">
        <f t="shared" si="4"/>
        <v>0</v>
      </c>
      <c r="Y33" s="361">
        <f t="shared" si="5"/>
        <v>0</v>
      </c>
      <c r="Z33" s="361">
        <f t="shared" si="6"/>
        <v>0</v>
      </c>
      <c r="AA33" s="361">
        <f t="shared" si="7"/>
        <v>0</v>
      </c>
      <c r="AB33" s="361">
        <f t="shared" si="8"/>
        <v>0</v>
      </c>
      <c r="AC33" s="361">
        <f t="shared" si="9"/>
        <v>0</v>
      </c>
      <c r="AD33" s="361">
        <f t="shared" si="10"/>
        <v>0</v>
      </c>
      <c r="AE33" s="361">
        <f t="shared" si="11"/>
        <v>0</v>
      </c>
      <c r="AF33" s="361">
        <f t="shared" si="12"/>
        <v>0</v>
      </c>
      <c r="AG33" s="361">
        <f t="shared" si="13"/>
        <v>0</v>
      </c>
      <c r="AH33" s="376">
        <f t="shared" si="14"/>
        <v>0</v>
      </c>
      <c r="AI33" s="747"/>
      <c r="AJ33" s="745"/>
      <c r="AK33" s="745"/>
      <c r="AL33" s="748"/>
      <c r="AM33" s="81">
        <f t="shared" si="15"/>
        <v>0</v>
      </c>
      <c r="AN33" s="29"/>
      <c r="AO33" s="371" t="e">
        <f t="shared" si="16"/>
        <v>#DIV/0!</v>
      </c>
      <c r="AP33" s="371" t="e">
        <f t="shared" si="17"/>
        <v>#DIV/0!</v>
      </c>
      <c r="AQ33" s="806" t="e">
        <f t="shared" si="18"/>
        <v>#DIV/0!</v>
      </c>
      <c r="AR33" s="806"/>
      <c r="AS33" s="40" t="str">
        <f t="shared" si="19"/>
        <v>----</v>
      </c>
      <c r="AT33" s="87" t="str">
        <f t="shared" si="20"/>
        <v xml:space="preserve"> </v>
      </c>
      <c r="AU33" s="88" t="str">
        <f t="shared" si="21"/>
        <v>----</v>
      </c>
      <c r="AV33" s="88" t="str">
        <f t="shared" si="22"/>
        <v>----</v>
      </c>
      <c r="AW33" s="88" t="str">
        <f t="shared" si="23"/>
        <v>----</v>
      </c>
      <c r="AX33" s="88" t="str">
        <f t="shared" si="24"/>
        <v>----</v>
      </c>
      <c r="AY33" s="87" t="str">
        <f t="shared" si="25"/>
        <v>----</v>
      </c>
      <c r="AZ33" s="87" t="str">
        <f t="shared" si="26"/>
        <v>----</v>
      </c>
      <c r="BA33" s="7" t="str">
        <f t="shared" si="27"/>
        <v>----</v>
      </c>
      <c r="BB33" s="48" t="str">
        <f t="shared" si="28"/>
        <v>----</v>
      </c>
      <c r="BC33" s="7" t="str">
        <f t="shared" si="29"/>
        <v>----</v>
      </c>
      <c r="BD33" s="7" t="str">
        <f t="shared" si="30"/>
        <v>----</v>
      </c>
      <c r="BE33" s="7" t="str">
        <f t="shared" si="31"/>
        <v>----</v>
      </c>
      <c r="BF33" s="115">
        <f t="shared" si="32"/>
        <v>0.01</v>
      </c>
      <c r="BG33" s="116">
        <f t="shared" si="33"/>
        <v>-10</v>
      </c>
      <c r="BH33" s="7"/>
      <c r="BI33" s="68"/>
      <c r="BJ33" s="42"/>
      <c r="BN33" s="42"/>
      <c r="BO33" s="42"/>
      <c r="BP33" s="331">
        <v>1.25</v>
      </c>
      <c r="BQ33" s="332">
        <v>80</v>
      </c>
      <c r="BR33" s="333" t="e">
        <f>MATCH($BM$26,Tables!$B$4:$B$54)</f>
        <v>#DIV/0!</v>
      </c>
      <c r="BS33" s="334" t="e">
        <f>LOOKUP(BR33,Tables!$A$4:$A$54,Tables!$B$4:$B$54)</f>
        <v>#DIV/0!</v>
      </c>
      <c r="BT33" s="334" t="e">
        <f>LOOKUP(BR33+1,Tables!$A$4:$A$54,Tables!$B$4:$B$54)</f>
        <v>#DIV/0!</v>
      </c>
      <c r="BU33" s="334" t="e">
        <f>LOOKUP(BR33,Tables!$A$4:$A$54,Tables!$D$4:$D$54)</f>
        <v>#DIV/0!</v>
      </c>
      <c r="BV33" s="334" t="e">
        <f>LOOKUP(BR33+1,Tables!$A$4:$A$54,Tables!$D$4:$D$54)</f>
        <v>#DIV/0!</v>
      </c>
      <c r="BW33" s="135" t="e">
        <f t="shared" si="35"/>
        <v>#DIV/0!</v>
      </c>
      <c r="BX33" s="281" t="e">
        <f t="shared" si="36"/>
        <v>#DIV/0!</v>
      </c>
      <c r="BY33" s="282" t="e">
        <f t="shared" si="37"/>
        <v>#DIV/0!</v>
      </c>
      <c r="BZ33" s="283" t="e">
        <f t="shared" si="38"/>
        <v>#DIV/0!</v>
      </c>
      <c r="CA33" s="284" t="e">
        <f t="shared" si="39"/>
        <v>#DIV/0!</v>
      </c>
      <c r="CB33" s="285" t="e">
        <f t="shared" si="40"/>
        <v>#DIV/0!</v>
      </c>
      <c r="CC33" s="280" t="e">
        <f t="shared" si="41"/>
        <v>#DIV/0!</v>
      </c>
      <c r="CD33" s="279" t="e">
        <f t="shared" si="42"/>
        <v>#DIV/0!</v>
      </c>
      <c r="CE33" s="279" t="e">
        <f t="shared" si="43"/>
        <v>#DIV/0!</v>
      </c>
      <c r="CF33" s="283" t="e">
        <f t="shared" si="44"/>
        <v>#DIV/0!</v>
      </c>
      <c r="CG33" s="283" t="e">
        <f t="shared" si="45"/>
        <v>#DIV/0!</v>
      </c>
      <c r="CH33" s="286" t="e">
        <f t="shared" si="46"/>
        <v>#DIV/0!</v>
      </c>
      <c r="CI33" s="287" t="e">
        <f t="shared" si="47"/>
        <v>#DIV/0!</v>
      </c>
      <c r="CJ33" s="288" t="e">
        <f t="shared" si="48"/>
        <v>#DIV/0!</v>
      </c>
      <c r="CK33" s="76"/>
      <c r="CL33" s="102"/>
      <c r="CM33" s="165">
        <v>4</v>
      </c>
      <c r="CN33" s="166" t="str">
        <f t="shared" si="50"/>
        <v>----</v>
      </c>
      <c r="CO33" s="167" t="str">
        <f t="shared" si="51"/>
        <v>----</v>
      </c>
      <c r="CP33" s="168" t="str">
        <f t="shared" si="52"/>
        <v>n</v>
      </c>
      <c r="CQ33" s="169" t="e">
        <f t="shared" si="53"/>
        <v>#DIV/0!</v>
      </c>
      <c r="CR33" s="42"/>
      <c r="CS33" s="165">
        <v>54</v>
      </c>
      <c r="CT33" s="166" t="str">
        <f t="shared" si="54"/>
        <v>----</v>
      </c>
      <c r="CU33" s="167" t="str">
        <f t="shared" si="55"/>
        <v>----</v>
      </c>
      <c r="CV33" s="168" t="str">
        <f t="shared" si="56"/>
        <v>n</v>
      </c>
      <c r="CW33" s="169" t="e">
        <f t="shared" si="57"/>
        <v>#DIV/0!</v>
      </c>
      <c r="CX33" s="42"/>
      <c r="CY33" s="165">
        <v>104</v>
      </c>
      <c r="CZ33" s="188" t="str">
        <f t="shared" si="58"/>
        <v>----</v>
      </c>
      <c r="DA33" s="189" t="str">
        <f t="shared" si="59"/>
        <v>----</v>
      </c>
      <c r="DB33" s="168" t="str">
        <f t="shared" si="60"/>
        <v>n</v>
      </c>
      <c r="DC33" s="190" t="e">
        <f t="shared" si="61"/>
        <v>#DIV/0!</v>
      </c>
      <c r="DD33" s="60"/>
      <c r="DE33" s="18"/>
      <c r="DF33" s="42"/>
      <c r="DG33" s="42"/>
      <c r="DH33" s="42"/>
      <c r="DI33" s="42"/>
      <c r="DJ33" s="42"/>
      <c r="DK33" s="42"/>
      <c r="DL33" s="42"/>
      <c r="DM33" s="42"/>
      <c r="DN33" s="60"/>
    </row>
    <row r="34" spans="1:118" ht="12.75" customHeight="1" thickBot="1" x14ac:dyDescent="0.3">
      <c r="A34" s="93" t="s">
        <v>190</v>
      </c>
      <c r="B34" s="4"/>
      <c r="M34" s="42"/>
      <c r="N34" s="42"/>
      <c r="O34" s="42"/>
      <c r="P34" s="42"/>
      <c r="Q34" s="137" t="str">
        <f t="shared" si="34"/>
        <v>----</v>
      </c>
      <c r="R34" s="741"/>
      <c r="S34" s="740"/>
      <c r="T34" s="358" t="str">
        <f t="shared" si="0"/>
        <v>----</v>
      </c>
      <c r="U34" s="360">
        <f t="shared" si="1"/>
        <v>-10</v>
      </c>
      <c r="V34" s="360" t="str">
        <f t="shared" si="2"/>
        <v>----</v>
      </c>
      <c r="W34" s="361">
        <f t="shared" si="3"/>
        <v>0</v>
      </c>
      <c r="X34" s="361">
        <f t="shared" si="4"/>
        <v>0</v>
      </c>
      <c r="Y34" s="361">
        <f t="shared" si="5"/>
        <v>0</v>
      </c>
      <c r="Z34" s="361">
        <f t="shared" si="6"/>
        <v>0</v>
      </c>
      <c r="AA34" s="361">
        <f t="shared" si="7"/>
        <v>0</v>
      </c>
      <c r="AB34" s="361">
        <f t="shared" si="8"/>
        <v>0</v>
      </c>
      <c r="AC34" s="361">
        <f t="shared" si="9"/>
        <v>0</v>
      </c>
      <c r="AD34" s="361">
        <f t="shared" si="10"/>
        <v>0</v>
      </c>
      <c r="AE34" s="361">
        <f t="shared" si="11"/>
        <v>0</v>
      </c>
      <c r="AF34" s="361">
        <f t="shared" si="12"/>
        <v>0</v>
      </c>
      <c r="AG34" s="361">
        <f t="shared" si="13"/>
        <v>0</v>
      </c>
      <c r="AH34" s="376">
        <f t="shared" si="14"/>
        <v>0</v>
      </c>
      <c r="AI34" s="747"/>
      <c r="AJ34" s="745"/>
      <c r="AK34" s="745"/>
      <c r="AL34" s="748"/>
      <c r="AM34" s="81">
        <f t="shared" si="15"/>
        <v>0</v>
      </c>
      <c r="AN34" s="29"/>
      <c r="AO34" s="371" t="e">
        <f t="shared" si="16"/>
        <v>#DIV/0!</v>
      </c>
      <c r="AP34" s="371" t="e">
        <f t="shared" si="17"/>
        <v>#DIV/0!</v>
      </c>
      <c r="AQ34" s="806" t="e">
        <f t="shared" si="18"/>
        <v>#DIV/0!</v>
      </c>
      <c r="AR34" s="806"/>
      <c r="AS34" s="40" t="str">
        <f t="shared" si="19"/>
        <v>----</v>
      </c>
      <c r="AT34" s="87" t="str">
        <f t="shared" si="20"/>
        <v xml:space="preserve"> </v>
      </c>
      <c r="AU34" s="88" t="str">
        <f t="shared" si="21"/>
        <v>----</v>
      </c>
      <c r="AV34" s="88" t="str">
        <f t="shared" si="22"/>
        <v>----</v>
      </c>
      <c r="AW34" s="88" t="str">
        <f t="shared" si="23"/>
        <v>----</v>
      </c>
      <c r="AX34" s="88" t="str">
        <f t="shared" si="24"/>
        <v>----</v>
      </c>
      <c r="AY34" s="87" t="str">
        <f t="shared" si="25"/>
        <v>----</v>
      </c>
      <c r="AZ34" s="87" t="str">
        <f t="shared" si="26"/>
        <v>----</v>
      </c>
      <c r="BA34" s="7" t="str">
        <f t="shared" si="27"/>
        <v>----</v>
      </c>
      <c r="BB34" s="48" t="str">
        <f t="shared" si="28"/>
        <v>----</v>
      </c>
      <c r="BC34" s="7" t="str">
        <f t="shared" si="29"/>
        <v>----</v>
      </c>
      <c r="BD34" s="7" t="str">
        <f t="shared" si="30"/>
        <v>----</v>
      </c>
      <c r="BE34" s="7" t="str">
        <f t="shared" si="31"/>
        <v>----</v>
      </c>
      <c r="BF34" s="115">
        <f t="shared" si="32"/>
        <v>0.01</v>
      </c>
      <c r="BG34" s="116">
        <f t="shared" si="33"/>
        <v>-10</v>
      </c>
      <c r="BH34" s="7"/>
      <c r="BI34" s="64"/>
      <c r="BJ34" s="42"/>
      <c r="BK34" s="42"/>
      <c r="BL34" s="42"/>
      <c r="BM34" s="130" t="s">
        <v>233</v>
      </c>
      <c r="BN34" s="42"/>
      <c r="BO34" s="42"/>
      <c r="BP34" s="349">
        <v>1.05</v>
      </c>
      <c r="BQ34" s="350">
        <v>95</v>
      </c>
      <c r="BR34" s="350" t="e">
        <f>MATCH($BM$26,Tables!$B$4:$B$54)</f>
        <v>#DIV/0!</v>
      </c>
      <c r="BS34" s="351" t="e">
        <f>LOOKUP(BR34,Tables!$A$4:$A$54,Tables!$B$4:$B$54)</f>
        <v>#DIV/0!</v>
      </c>
      <c r="BT34" s="351" t="e">
        <f>LOOKUP(BR34+1,Tables!$A$4:$A$54,Tables!$B$4:$B$54)</f>
        <v>#DIV/0!</v>
      </c>
      <c r="BU34" s="351" t="e">
        <f>LOOKUP(BR34,Tables!$A$4:$A$54,Tables!$C$4:$C$54)</f>
        <v>#DIV/0!</v>
      </c>
      <c r="BV34" s="351" t="e">
        <f>LOOKUP(BR34+1,Tables!$A$4:$A$54,Tables!$C$4:$C$54)</f>
        <v>#DIV/0!</v>
      </c>
      <c r="BW34" s="158" t="e">
        <f t="shared" si="35"/>
        <v>#DIV/0!</v>
      </c>
      <c r="BX34" s="352" t="e">
        <f t="shared" si="36"/>
        <v>#DIV/0!</v>
      </c>
      <c r="BY34" s="353" t="e">
        <f t="shared" si="37"/>
        <v>#DIV/0!</v>
      </c>
      <c r="BZ34" s="354" t="e">
        <f t="shared" si="38"/>
        <v>#DIV/0!</v>
      </c>
      <c r="CA34" s="350" t="e">
        <f t="shared" si="39"/>
        <v>#DIV/0!</v>
      </c>
      <c r="CB34" s="350" t="e">
        <f t="shared" si="40"/>
        <v>#DIV/0!</v>
      </c>
      <c r="CC34" s="350" t="e">
        <f t="shared" si="41"/>
        <v>#DIV/0!</v>
      </c>
      <c r="CD34" s="350" t="e">
        <f t="shared" si="42"/>
        <v>#DIV/0!</v>
      </c>
      <c r="CE34" s="350" t="e">
        <f t="shared" si="43"/>
        <v>#DIV/0!</v>
      </c>
      <c r="CF34" s="353" t="e">
        <f t="shared" si="44"/>
        <v>#DIV/0!</v>
      </c>
      <c r="CG34" s="354" t="e">
        <f t="shared" si="45"/>
        <v>#DIV/0!</v>
      </c>
      <c r="CH34" s="355" t="e">
        <f t="shared" si="46"/>
        <v>#DIV/0!</v>
      </c>
      <c r="CI34" s="354" t="e">
        <f t="shared" si="47"/>
        <v>#DIV/0!</v>
      </c>
      <c r="CJ34" s="356" t="e">
        <f t="shared" si="48"/>
        <v>#DIV/0!</v>
      </c>
      <c r="CK34" s="76"/>
      <c r="CL34" s="102"/>
      <c r="CM34" s="165">
        <v>5</v>
      </c>
      <c r="CN34" s="166" t="str">
        <f t="shared" si="50"/>
        <v>----</v>
      </c>
      <c r="CO34" s="167" t="str">
        <f t="shared" si="51"/>
        <v>----</v>
      </c>
      <c r="CP34" s="168" t="str">
        <f t="shared" si="52"/>
        <v>n</v>
      </c>
      <c r="CQ34" s="169" t="e">
        <f t="shared" si="53"/>
        <v>#DIV/0!</v>
      </c>
      <c r="CR34" s="42"/>
      <c r="CS34" s="165">
        <v>55</v>
      </c>
      <c r="CT34" s="166" t="str">
        <f t="shared" si="54"/>
        <v>----</v>
      </c>
      <c r="CU34" s="167" t="str">
        <f t="shared" si="55"/>
        <v>----</v>
      </c>
      <c r="CV34" s="168" t="str">
        <f t="shared" si="56"/>
        <v>n</v>
      </c>
      <c r="CW34" s="169" t="e">
        <f t="shared" si="57"/>
        <v>#DIV/0!</v>
      </c>
      <c r="CX34" s="42"/>
      <c r="CY34" s="165">
        <v>105</v>
      </c>
      <c r="CZ34" s="188" t="str">
        <f t="shared" si="58"/>
        <v>----</v>
      </c>
      <c r="DA34" s="189" t="str">
        <f t="shared" si="59"/>
        <v>----</v>
      </c>
      <c r="DB34" s="168" t="str">
        <f t="shared" si="60"/>
        <v>n</v>
      </c>
      <c r="DC34" s="190" t="e">
        <f t="shared" si="61"/>
        <v>#DIV/0!</v>
      </c>
      <c r="DD34" s="60"/>
      <c r="DE34" s="18"/>
      <c r="DF34" s="42"/>
      <c r="DG34" s="42"/>
      <c r="DH34" s="42"/>
      <c r="DI34" s="42"/>
      <c r="DJ34" s="42"/>
      <c r="DK34" s="42"/>
      <c r="DL34" s="42"/>
      <c r="DM34" s="42"/>
      <c r="DN34" s="60"/>
    </row>
    <row r="35" spans="1:118" x14ac:dyDescent="0.25">
      <c r="A35" s="93" t="s">
        <v>191</v>
      </c>
      <c r="B35" s="4"/>
      <c r="M35" s="42"/>
      <c r="N35" s="42"/>
      <c r="O35" s="42"/>
      <c r="P35" s="42"/>
      <c r="Q35" s="137" t="str">
        <f t="shared" si="34"/>
        <v>----</v>
      </c>
      <c r="R35" s="741"/>
      <c r="S35" s="740"/>
      <c r="T35" s="358" t="str">
        <f t="shared" si="0"/>
        <v>----</v>
      </c>
      <c r="U35" s="360">
        <f t="shared" si="1"/>
        <v>-10</v>
      </c>
      <c r="V35" s="360" t="str">
        <f t="shared" si="2"/>
        <v>----</v>
      </c>
      <c r="W35" s="361">
        <f t="shared" si="3"/>
        <v>0</v>
      </c>
      <c r="X35" s="361">
        <f t="shared" si="4"/>
        <v>0</v>
      </c>
      <c r="Y35" s="361">
        <f t="shared" si="5"/>
        <v>0</v>
      </c>
      <c r="Z35" s="361">
        <f t="shared" si="6"/>
        <v>0</v>
      </c>
      <c r="AA35" s="361">
        <f t="shared" si="7"/>
        <v>0</v>
      </c>
      <c r="AB35" s="361">
        <f t="shared" si="8"/>
        <v>0</v>
      </c>
      <c r="AC35" s="361">
        <f t="shared" si="9"/>
        <v>0</v>
      </c>
      <c r="AD35" s="361">
        <f t="shared" si="10"/>
        <v>0</v>
      </c>
      <c r="AE35" s="361">
        <f t="shared" si="11"/>
        <v>0</v>
      </c>
      <c r="AF35" s="361">
        <f t="shared" si="12"/>
        <v>0</v>
      </c>
      <c r="AG35" s="361">
        <f t="shared" si="13"/>
        <v>0</v>
      </c>
      <c r="AH35" s="376">
        <f t="shared" si="14"/>
        <v>0</v>
      </c>
      <c r="AI35" s="747"/>
      <c r="AJ35" s="745"/>
      <c r="AK35" s="745"/>
      <c r="AL35" s="748"/>
      <c r="AM35" s="81">
        <f t="shared" si="15"/>
        <v>0</v>
      </c>
      <c r="AN35" s="29"/>
      <c r="AO35" s="371" t="e">
        <f t="shared" si="16"/>
        <v>#DIV/0!</v>
      </c>
      <c r="AP35" s="371" t="e">
        <f t="shared" si="17"/>
        <v>#DIV/0!</v>
      </c>
      <c r="AQ35" s="806" t="e">
        <f t="shared" si="18"/>
        <v>#DIV/0!</v>
      </c>
      <c r="AR35" s="806"/>
      <c r="AS35" s="40" t="str">
        <f t="shared" si="19"/>
        <v>----</v>
      </c>
      <c r="AT35" s="87" t="str">
        <f t="shared" si="20"/>
        <v xml:space="preserve"> </v>
      </c>
      <c r="AU35" s="88" t="str">
        <f t="shared" si="21"/>
        <v>----</v>
      </c>
      <c r="AV35" s="88" t="str">
        <f t="shared" si="22"/>
        <v>----</v>
      </c>
      <c r="AW35" s="88" t="str">
        <f t="shared" si="23"/>
        <v>----</v>
      </c>
      <c r="AX35" s="88" t="str">
        <f t="shared" si="24"/>
        <v>----</v>
      </c>
      <c r="AY35" s="87" t="str">
        <f t="shared" si="25"/>
        <v>----</v>
      </c>
      <c r="AZ35" s="87" t="str">
        <f t="shared" si="26"/>
        <v>----</v>
      </c>
      <c r="BA35" s="7" t="str">
        <f t="shared" si="27"/>
        <v>----</v>
      </c>
      <c r="BB35" s="48" t="str">
        <f t="shared" si="28"/>
        <v>----</v>
      </c>
      <c r="BC35" s="7" t="str">
        <f t="shared" si="29"/>
        <v>----</v>
      </c>
      <c r="BD35" s="7" t="str">
        <f t="shared" si="30"/>
        <v>----</v>
      </c>
      <c r="BE35" s="7" t="str">
        <f t="shared" si="31"/>
        <v>----</v>
      </c>
      <c r="BF35" s="115">
        <f t="shared" si="32"/>
        <v>0.01</v>
      </c>
      <c r="BG35" s="116">
        <f t="shared" si="33"/>
        <v>-10</v>
      </c>
      <c r="BH35" s="7"/>
      <c r="BI35" s="18"/>
      <c r="BJ35" s="42"/>
      <c r="BK35" s="42"/>
      <c r="BL35" s="42"/>
      <c r="BM35" s="42"/>
      <c r="BN35" s="42"/>
      <c r="BO35" s="42"/>
      <c r="BP35" s="200">
        <v>500</v>
      </c>
      <c r="BQ35" s="201">
        <v>0.2</v>
      </c>
      <c r="BR35" s="201" t="e">
        <f>MATCH($BM$42,Tables!$B$4:$B$54)</f>
        <v>#DIV/0!</v>
      </c>
      <c r="BS35" s="202" t="e">
        <f>LOOKUP(BR35,Tables!$A$4:$A$54,Tables!$B$4:$B$54)</f>
        <v>#DIV/0!</v>
      </c>
      <c r="BT35" s="202">
        <v>0.59999999999999842</v>
      </c>
      <c r="BU35" s="202" t="e">
        <f>LOOKUP(BR35,Tables!$A$4:$A$54,Tables!$L$4:$L$54)</f>
        <v>#DIV/0!</v>
      </c>
      <c r="BV35" s="202" t="e">
        <f>LOOKUP(BR35+1,Tables!$A$4:$A$54,Tables!$L$4:$L$54)</f>
        <v>#DIV/0!</v>
      </c>
      <c r="BW35" s="141" t="e">
        <f t="shared" ref="BW35:BW44" si="62">BV35-(BT35-$BM$42)/(BT35-BS35)*(BV35-BU35)</f>
        <v>#DIV/0!</v>
      </c>
      <c r="BX35" s="203" t="e">
        <f t="shared" si="36"/>
        <v>#DIV/0!</v>
      </c>
      <c r="BY35" s="204" t="str">
        <f t="shared" ref="BY35:BY44" si="63">IF(AND($BM$36&lt;&gt;"",$BM$37&lt;&gt;""),EXP(BX35),"----")</f>
        <v>----</v>
      </c>
      <c r="BZ35" s="204" t="str">
        <f t="shared" ref="BZ35:BZ44" si="64">IF(BY35="----","----",ROUND(BY35,3-INT(LOG(BY35))-1))</f>
        <v>----</v>
      </c>
      <c r="CA35" s="205" t="e">
        <f t="shared" si="39"/>
        <v>#DIV/0!</v>
      </c>
      <c r="CB35" s="206" t="e">
        <f t="shared" si="40"/>
        <v>#DIV/0!</v>
      </c>
      <c r="CC35" s="202" t="e">
        <f t="shared" si="41"/>
        <v>#DIV/0!</v>
      </c>
      <c r="CD35" s="201" t="e">
        <f t="shared" si="42"/>
        <v>#DIV/0!</v>
      </c>
      <c r="CE35" s="201" t="e">
        <f t="shared" si="43"/>
        <v>#DIV/0!</v>
      </c>
      <c r="CF35" s="204" t="str">
        <f t="shared" ref="CF35:CF44" si="65">IF(AND($BM$36&lt;&gt;"",$BM$37&lt;&gt;""),EXP(CE35),"----")</f>
        <v>----</v>
      </c>
      <c r="CG35" s="204" t="str">
        <f t="shared" ref="CG35:CG44" si="66">IF(CF35="----","----",ROUND(CF35,3-INT(LOG(CF35))-1))</f>
        <v>----</v>
      </c>
      <c r="CH35" s="201" t="e">
        <f t="shared" si="46"/>
        <v>#DIV/0!</v>
      </c>
      <c r="CI35" s="207" t="str">
        <f t="shared" ref="CI35:CI44" si="67">IF(AND($BM$36&lt;&gt;"",$BM$37&lt;&gt;""),EXP(CH35),"----")</f>
        <v>----</v>
      </c>
      <c r="CJ35" s="208" t="str">
        <f t="shared" ref="CJ35:CJ44" si="68">IF(CI35="----","----",ROUND(CI35,3-INT(LOG(CI35))-1))</f>
        <v>----</v>
      </c>
      <c r="CK35" s="60"/>
      <c r="CL35" s="18"/>
      <c r="CM35" s="165">
        <v>6</v>
      </c>
      <c r="CN35" s="166" t="str">
        <f t="shared" si="50"/>
        <v>----</v>
      </c>
      <c r="CO35" s="167" t="str">
        <f t="shared" si="51"/>
        <v>----</v>
      </c>
      <c r="CP35" s="168" t="str">
        <f t="shared" si="52"/>
        <v>n</v>
      </c>
      <c r="CQ35" s="169" t="e">
        <f t="shared" si="53"/>
        <v>#DIV/0!</v>
      </c>
      <c r="CR35" s="42"/>
      <c r="CS35" s="165">
        <v>56</v>
      </c>
      <c r="CT35" s="166" t="str">
        <f t="shared" si="54"/>
        <v>----</v>
      </c>
      <c r="CU35" s="167" t="str">
        <f t="shared" si="55"/>
        <v>----</v>
      </c>
      <c r="CV35" s="168" t="str">
        <f t="shared" si="56"/>
        <v>n</v>
      </c>
      <c r="CW35" s="169" t="e">
        <f t="shared" si="57"/>
        <v>#DIV/0!</v>
      </c>
      <c r="CX35" s="42"/>
      <c r="CY35" s="165">
        <v>106</v>
      </c>
      <c r="CZ35" s="188" t="str">
        <f t="shared" si="58"/>
        <v>----</v>
      </c>
      <c r="DA35" s="189" t="str">
        <f t="shared" si="59"/>
        <v>----</v>
      </c>
      <c r="DB35" s="168" t="str">
        <f t="shared" si="60"/>
        <v>n</v>
      </c>
      <c r="DC35" s="190" t="e">
        <f t="shared" si="61"/>
        <v>#DIV/0!</v>
      </c>
      <c r="DD35" s="60"/>
      <c r="DE35" s="18"/>
      <c r="DF35" s="42"/>
      <c r="DG35" s="42"/>
      <c r="DH35" s="42"/>
      <c r="DI35" s="42"/>
      <c r="DJ35" s="42"/>
      <c r="DK35" s="42"/>
      <c r="DL35" s="42"/>
      <c r="DM35" s="42"/>
      <c r="DN35" s="60"/>
    </row>
    <row r="36" spans="1:118" ht="13.5" customHeight="1" x14ac:dyDescent="0.25">
      <c r="B36" s="4"/>
      <c r="M36" s="42"/>
      <c r="N36" s="42"/>
      <c r="O36" s="42"/>
      <c r="P36" s="42"/>
      <c r="Q36" s="40" t="str">
        <f t="shared" si="34"/>
        <v>----</v>
      </c>
      <c r="R36" s="741"/>
      <c r="S36" s="740"/>
      <c r="T36" s="358" t="str">
        <f t="shared" si="0"/>
        <v>----</v>
      </c>
      <c r="U36" s="360">
        <f t="shared" si="1"/>
        <v>-10</v>
      </c>
      <c r="V36" s="360" t="str">
        <f t="shared" si="2"/>
        <v>----</v>
      </c>
      <c r="W36" s="361">
        <f t="shared" si="3"/>
        <v>0</v>
      </c>
      <c r="X36" s="361">
        <f t="shared" si="4"/>
        <v>0</v>
      </c>
      <c r="Y36" s="361">
        <f t="shared" si="5"/>
        <v>0</v>
      </c>
      <c r="Z36" s="361">
        <f t="shared" si="6"/>
        <v>0</v>
      </c>
      <c r="AA36" s="361">
        <f t="shared" si="7"/>
        <v>0</v>
      </c>
      <c r="AB36" s="361">
        <f t="shared" si="8"/>
        <v>0</v>
      </c>
      <c r="AC36" s="361">
        <f t="shared" si="9"/>
        <v>0</v>
      </c>
      <c r="AD36" s="361">
        <f t="shared" si="10"/>
        <v>0</v>
      </c>
      <c r="AE36" s="361">
        <f t="shared" si="11"/>
        <v>0</v>
      </c>
      <c r="AF36" s="361">
        <f t="shared" si="12"/>
        <v>0</v>
      </c>
      <c r="AG36" s="361">
        <f t="shared" si="13"/>
        <v>0</v>
      </c>
      <c r="AH36" s="376">
        <f t="shared" si="14"/>
        <v>0</v>
      </c>
      <c r="AI36" s="747"/>
      <c r="AJ36" s="745"/>
      <c r="AK36" s="745"/>
      <c r="AL36" s="748"/>
      <c r="AM36" s="81">
        <f t="shared" si="15"/>
        <v>0</v>
      </c>
      <c r="AN36" s="29"/>
      <c r="AO36" s="371" t="e">
        <f t="shared" si="16"/>
        <v>#DIV/0!</v>
      </c>
      <c r="AP36" s="371" t="e">
        <f t="shared" si="17"/>
        <v>#DIV/0!</v>
      </c>
      <c r="AQ36" s="806" t="e">
        <f t="shared" si="18"/>
        <v>#DIV/0!</v>
      </c>
      <c r="AR36" s="806"/>
      <c r="AS36" s="40" t="str">
        <f t="shared" si="19"/>
        <v>----</v>
      </c>
      <c r="AT36" s="87" t="str">
        <f t="shared" si="20"/>
        <v xml:space="preserve"> </v>
      </c>
      <c r="AU36" s="88" t="str">
        <f t="shared" si="21"/>
        <v>----</v>
      </c>
      <c r="AV36" s="88" t="str">
        <f t="shared" si="22"/>
        <v>----</v>
      </c>
      <c r="AW36" s="88" t="str">
        <f t="shared" si="23"/>
        <v>----</v>
      </c>
      <c r="AX36" s="88" t="str">
        <f t="shared" si="24"/>
        <v>----</v>
      </c>
      <c r="AY36" s="87" t="str">
        <f t="shared" si="25"/>
        <v>----</v>
      </c>
      <c r="AZ36" s="87" t="str">
        <f t="shared" si="26"/>
        <v>----</v>
      </c>
      <c r="BA36" s="7" t="str">
        <f t="shared" si="27"/>
        <v>----</v>
      </c>
      <c r="BB36" s="48" t="str">
        <f t="shared" si="28"/>
        <v>----</v>
      </c>
      <c r="BC36" s="7" t="str">
        <f t="shared" si="29"/>
        <v>----</v>
      </c>
      <c r="BD36" s="7" t="str">
        <f t="shared" si="30"/>
        <v>----</v>
      </c>
      <c r="BE36" s="7" t="str">
        <f t="shared" si="31"/>
        <v>----</v>
      </c>
      <c r="BF36" s="115">
        <f t="shared" si="32"/>
        <v>0.01</v>
      </c>
      <c r="BG36" s="116">
        <f t="shared" si="33"/>
        <v>-10</v>
      </c>
      <c r="BH36" s="7"/>
      <c r="BI36" s="64"/>
      <c r="BJ36" s="42"/>
      <c r="BK36" s="62" t="s">
        <v>102</v>
      </c>
      <c r="BL36" s="62"/>
      <c r="BM36" s="370"/>
      <c r="BN36" s="63" t="s">
        <v>86</v>
      </c>
      <c r="BO36" s="42"/>
      <c r="BP36" s="200">
        <v>200</v>
      </c>
      <c r="BQ36" s="201">
        <v>0.5</v>
      </c>
      <c r="BR36" s="201" t="e">
        <f>MATCH($BM$42,Tables!$B$4:$B$54)</f>
        <v>#DIV/0!</v>
      </c>
      <c r="BS36" s="202" t="e">
        <f>LOOKUP(BR36,Tables!$A$4:$A$54,Tables!$B$4:$B$54)</f>
        <v>#DIV/0!</v>
      </c>
      <c r="BT36" s="202" t="e">
        <f>LOOKUP(BR36+1,Tables!$A$4:$A$54,Tables!$B$4:$B$54)</f>
        <v>#DIV/0!</v>
      </c>
      <c r="BU36" s="202" t="e">
        <f>LOOKUP(BR36,Tables!$A$4:$A$54,Tables!$K$4:$K$54)</f>
        <v>#DIV/0!</v>
      </c>
      <c r="BV36" s="202" t="e">
        <f>LOOKUP(BR36+1,Tables!$A$4:$A$54,Tables!$K$4:$K$54)</f>
        <v>#DIV/0!</v>
      </c>
      <c r="BW36" s="141" t="e">
        <f t="shared" si="62"/>
        <v>#DIV/0!</v>
      </c>
      <c r="BX36" s="203" t="e">
        <f t="shared" si="36"/>
        <v>#DIV/0!</v>
      </c>
      <c r="BY36" s="204" t="str">
        <f t="shared" si="63"/>
        <v>----</v>
      </c>
      <c r="BZ36" s="204" t="str">
        <f t="shared" si="64"/>
        <v>----</v>
      </c>
      <c r="CA36" s="205" t="e">
        <f t="shared" si="39"/>
        <v>#DIV/0!</v>
      </c>
      <c r="CB36" s="206" t="e">
        <f t="shared" si="40"/>
        <v>#DIV/0!</v>
      </c>
      <c r="CC36" s="202" t="e">
        <f t="shared" si="41"/>
        <v>#DIV/0!</v>
      </c>
      <c r="CD36" s="201" t="e">
        <f t="shared" si="42"/>
        <v>#DIV/0!</v>
      </c>
      <c r="CE36" s="201" t="e">
        <f t="shared" si="43"/>
        <v>#DIV/0!</v>
      </c>
      <c r="CF36" s="204" t="str">
        <f t="shared" si="65"/>
        <v>----</v>
      </c>
      <c r="CG36" s="204" t="str">
        <f t="shared" si="66"/>
        <v>----</v>
      </c>
      <c r="CH36" s="201" t="e">
        <f t="shared" si="46"/>
        <v>#DIV/0!</v>
      </c>
      <c r="CI36" s="207" t="str">
        <f t="shared" si="67"/>
        <v>----</v>
      </c>
      <c r="CJ36" s="208" t="str">
        <f t="shared" si="68"/>
        <v>----</v>
      </c>
      <c r="CK36" s="60"/>
      <c r="CL36" s="18"/>
      <c r="CM36" s="165">
        <v>7</v>
      </c>
      <c r="CN36" s="166" t="str">
        <f t="shared" si="50"/>
        <v>----</v>
      </c>
      <c r="CO36" s="167" t="str">
        <f t="shared" si="51"/>
        <v>----</v>
      </c>
      <c r="CP36" s="168" t="str">
        <f t="shared" si="52"/>
        <v>n</v>
      </c>
      <c r="CQ36" s="169" t="e">
        <f t="shared" si="53"/>
        <v>#DIV/0!</v>
      </c>
      <c r="CR36" s="42"/>
      <c r="CS36" s="165">
        <v>57</v>
      </c>
      <c r="CT36" s="166" t="str">
        <f t="shared" si="54"/>
        <v>----</v>
      </c>
      <c r="CU36" s="167" t="str">
        <f t="shared" si="55"/>
        <v>----</v>
      </c>
      <c r="CV36" s="168" t="str">
        <f t="shared" si="56"/>
        <v>n</v>
      </c>
      <c r="CW36" s="169" t="e">
        <f t="shared" si="57"/>
        <v>#DIV/0!</v>
      </c>
      <c r="CX36" s="42"/>
      <c r="CY36" s="165">
        <v>107</v>
      </c>
      <c r="CZ36" s="188" t="str">
        <f t="shared" si="58"/>
        <v>----</v>
      </c>
      <c r="DA36" s="189" t="str">
        <f t="shared" si="59"/>
        <v>----</v>
      </c>
      <c r="DB36" s="168" t="str">
        <f t="shared" si="60"/>
        <v>n</v>
      </c>
      <c r="DC36" s="190" t="e">
        <f t="shared" si="61"/>
        <v>#DIV/0!</v>
      </c>
      <c r="DD36" s="60"/>
      <c r="DE36" s="18"/>
      <c r="DF36" s="42"/>
      <c r="DG36" s="42"/>
      <c r="DH36" s="42"/>
      <c r="DI36" s="42"/>
      <c r="DJ36" s="42"/>
      <c r="DK36" s="42"/>
      <c r="DL36" s="42"/>
      <c r="DM36" s="42"/>
      <c r="DN36" s="60"/>
    </row>
    <row r="37" spans="1:118" ht="13.5" customHeight="1" x14ac:dyDescent="0.25">
      <c r="A37" t="s">
        <v>154</v>
      </c>
      <c r="B37" s="4"/>
      <c r="M37" s="42"/>
      <c r="N37" s="42"/>
      <c r="O37" s="42"/>
      <c r="P37" s="42"/>
      <c r="Q37" s="40" t="str">
        <f t="shared" si="34"/>
        <v>----</v>
      </c>
      <c r="R37" s="741"/>
      <c r="S37" s="740"/>
      <c r="T37" s="358" t="str">
        <f t="shared" si="0"/>
        <v>----</v>
      </c>
      <c r="U37" s="360">
        <f t="shared" si="1"/>
        <v>-10</v>
      </c>
      <c r="V37" s="360" t="str">
        <f t="shared" si="2"/>
        <v>----</v>
      </c>
      <c r="W37" s="361">
        <f t="shared" si="3"/>
        <v>0</v>
      </c>
      <c r="X37" s="361">
        <f t="shared" si="4"/>
        <v>0</v>
      </c>
      <c r="Y37" s="361">
        <f t="shared" si="5"/>
        <v>0</v>
      </c>
      <c r="Z37" s="361">
        <f t="shared" si="6"/>
        <v>0</v>
      </c>
      <c r="AA37" s="361">
        <f t="shared" si="7"/>
        <v>0</v>
      </c>
      <c r="AB37" s="361">
        <f t="shared" si="8"/>
        <v>0</v>
      </c>
      <c r="AC37" s="361">
        <f t="shared" si="9"/>
        <v>0</v>
      </c>
      <c r="AD37" s="361">
        <f t="shared" si="10"/>
        <v>0</v>
      </c>
      <c r="AE37" s="361">
        <f t="shared" si="11"/>
        <v>0</v>
      </c>
      <c r="AF37" s="361">
        <f t="shared" si="12"/>
        <v>0</v>
      </c>
      <c r="AG37" s="361">
        <f t="shared" si="13"/>
        <v>0</v>
      </c>
      <c r="AH37" s="376">
        <f t="shared" si="14"/>
        <v>0</v>
      </c>
      <c r="AI37" s="747"/>
      <c r="AJ37" s="745"/>
      <c r="AK37" s="745"/>
      <c r="AL37" s="748"/>
      <c r="AM37" s="81">
        <f t="shared" si="15"/>
        <v>0</v>
      </c>
      <c r="AN37" s="29"/>
      <c r="AO37" s="371" t="e">
        <f t="shared" si="16"/>
        <v>#DIV/0!</v>
      </c>
      <c r="AP37" s="371" t="e">
        <f t="shared" si="17"/>
        <v>#DIV/0!</v>
      </c>
      <c r="AQ37" s="806" t="e">
        <f t="shared" si="18"/>
        <v>#DIV/0!</v>
      </c>
      <c r="AR37" s="806"/>
      <c r="AS37" s="40" t="str">
        <f t="shared" si="19"/>
        <v>----</v>
      </c>
      <c r="AT37" s="87" t="str">
        <f t="shared" si="20"/>
        <v xml:space="preserve"> </v>
      </c>
      <c r="AU37" s="88" t="str">
        <f t="shared" si="21"/>
        <v>----</v>
      </c>
      <c r="AV37" s="88" t="str">
        <f t="shared" si="22"/>
        <v>----</v>
      </c>
      <c r="AW37" s="88" t="str">
        <f t="shared" si="23"/>
        <v>----</v>
      </c>
      <c r="AX37" s="88" t="str">
        <f t="shared" si="24"/>
        <v>----</v>
      </c>
      <c r="AY37" s="87" t="str">
        <f t="shared" si="25"/>
        <v>----</v>
      </c>
      <c r="AZ37" s="87" t="str">
        <f t="shared" si="26"/>
        <v>----</v>
      </c>
      <c r="BA37" s="7" t="str">
        <f t="shared" si="27"/>
        <v>----</v>
      </c>
      <c r="BB37" s="48" t="str">
        <f t="shared" si="28"/>
        <v>----</v>
      </c>
      <c r="BC37" s="7" t="str">
        <f t="shared" si="29"/>
        <v>----</v>
      </c>
      <c r="BD37" s="7" t="str">
        <f t="shared" si="30"/>
        <v>----</v>
      </c>
      <c r="BE37" s="7" t="str">
        <f t="shared" si="31"/>
        <v>----</v>
      </c>
      <c r="BF37" s="115">
        <f t="shared" si="32"/>
        <v>0.01</v>
      </c>
      <c r="BG37" s="116">
        <f t="shared" si="33"/>
        <v>-10</v>
      </c>
      <c r="BH37" s="7"/>
      <c r="BI37" s="64"/>
      <c r="BJ37" s="42"/>
      <c r="BK37" s="62" t="s">
        <v>226</v>
      </c>
      <c r="BL37" s="62"/>
      <c r="BM37" s="370"/>
      <c r="BN37" s="42"/>
      <c r="BO37" s="42"/>
      <c r="BP37" s="209">
        <v>100</v>
      </c>
      <c r="BQ37" s="210">
        <f t="shared" ref="BQ37:BQ42" si="69">1/BP37*100</f>
        <v>1</v>
      </c>
      <c r="BR37" s="211" t="e">
        <f>MATCH($BM$42,Tables!$B$4:$B$54)</f>
        <v>#DIV/0!</v>
      </c>
      <c r="BS37" s="212" t="e">
        <f>LOOKUP(BR37,Tables!$A$4:$A$54,Tables!$B$4:$B$54)</f>
        <v>#DIV/0!</v>
      </c>
      <c r="BT37" s="212" t="e">
        <f>LOOKUP(BR37+1,Tables!$A$4:$A$54,Tables!$B$4:$B$54)</f>
        <v>#DIV/0!</v>
      </c>
      <c r="BU37" s="212" t="e">
        <f>LOOKUP(BR37,Tables!$A$4:$A$54,Tables!$J$4:$J$54)</f>
        <v>#DIV/0!</v>
      </c>
      <c r="BV37" s="212" t="e">
        <f>LOOKUP(BR37+1,Tables!$A$4:$A$54,Tables!$J$4:$J$54)</f>
        <v>#DIV/0!</v>
      </c>
      <c r="BW37" s="15" t="e">
        <f t="shared" si="62"/>
        <v>#DIV/0!</v>
      </c>
      <c r="BX37" s="213" t="e">
        <f t="shared" ref="BX37:BX44" si="70">$BM$24+BW37*$BM$25</f>
        <v>#DIV/0!</v>
      </c>
      <c r="BY37" s="214" t="str">
        <f t="shared" si="63"/>
        <v>----</v>
      </c>
      <c r="BZ37" s="214" t="str">
        <f t="shared" si="64"/>
        <v>----</v>
      </c>
      <c r="CA37" s="215" t="e">
        <f t="shared" si="39"/>
        <v>#DIV/0!</v>
      </c>
      <c r="CB37" s="216" t="e">
        <f t="shared" si="40"/>
        <v>#DIV/0!</v>
      </c>
      <c r="CC37" s="217" t="e">
        <f t="shared" si="41"/>
        <v>#DIV/0!</v>
      </c>
      <c r="CD37" s="218" t="e">
        <f t="shared" si="42"/>
        <v>#DIV/0!</v>
      </c>
      <c r="CE37" s="218" t="e">
        <f t="shared" si="43"/>
        <v>#DIV/0!</v>
      </c>
      <c r="CF37" s="214" t="str">
        <f t="shared" si="65"/>
        <v>----</v>
      </c>
      <c r="CG37" s="214" t="str">
        <f t="shared" si="66"/>
        <v>----</v>
      </c>
      <c r="CH37" s="218" t="e">
        <f t="shared" si="46"/>
        <v>#DIV/0!</v>
      </c>
      <c r="CI37" s="219" t="str">
        <f t="shared" si="67"/>
        <v>----</v>
      </c>
      <c r="CJ37" s="220" t="str">
        <f t="shared" si="68"/>
        <v>----</v>
      </c>
      <c r="CK37" s="66"/>
      <c r="CL37" s="101"/>
      <c r="CM37" s="165">
        <v>8</v>
      </c>
      <c r="CN37" s="166" t="str">
        <f t="shared" si="50"/>
        <v>----</v>
      </c>
      <c r="CO37" s="167" t="str">
        <f t="shared" si="51"/>
        <v>----</v>
      </c>
      <c r="CP37" s="168" t="str">
        <f t="shared" si="52"/>
        <v>n</v>
      </c>
      <c r="CQ37" s="169" t="e">
        <f t="shared" si="53"/>
        <v>#DIV/0!</v>
      </c>
      <c r="CR37" s="42"/>
      <c r="CS37" s="165">
        <v>58</v>
      </c>
      <c r="CT37" s="166" t="str">
        <f t="shared" si="54"/>
        <v>----</v>
      </c>
      <c r="CU37" s="167" t="str">
        <f t="shared" si="55"/>
        <v>----</v>
      </c>
      <c r="CV37" s="168" t="str">
        <f t="shared" si="56"/>
        <v>n</v>
      </c>
      <c r="CW37" s="169" t="e">
        <f t="shared" si="57"/>
        <v>#DIV/0!</v>
      </c>
      <c r="CX37" s="42"/>
      <c r="CY37" s="165">
        <v>108</v>
      </c>
      <c r="CZ37" s="188" t="str">
        <f t="shared" si="58"/>
        <v>----</v>
      </c>
      <c r="DA37" s="189" t="str">
        <f t="shared" si="59"/>
        <v>----</v>
      </c>
      <c r="DB37" s="168" t="str">
        <f t="shared" si="60"/>
        <v>n</v>
      </c>
      <c r="DC37" s="190" t="e">
        <f t="shared" si="61"/>
        <v>#DIV/0!</v>
      </c>
      <c r="DD37" s="60"/>
      <c r="DE37" s="18"/>
      <c r="DF37" s="42"/>
      <c r="DG37" s="42"/>
      <c r="DH37" s="42"/>
      <c r="DI37" s="42"/>
      <c r="DJ37" s="42"/>
      <c r="DK37" s="42"/>
      <c r="DL37" s="42"/>
      <c r="DM37" s="42"/>
      <c r="DN37" s="60"/>
    </row>
    <row r="38" spans="1:118" x14ac:dyDescent="0.25">
      <c r="A38" t="s">
        <v>171</v>
      </c>
      <c r="B38" s="4"/>
      <c r="M38" s="42"/>
      <c r="N38" s="42"/>
      <c r="O38" s="42"/>
      <c r="P38" s="42"/>
      <c r="Q38" s="40" t="str">
        <f t="shared" si="34"/>
        <v>----</v>
      </c>
      <c r="R38" s="741"/>
      <c r="S38" s="740"/>
      <c r="T38" s="358" t="str">
        <f t="shared" si="0"/>
        <v>----</v>
      </c>
      <c r="U38" s="360">
        <f t="shared" si="1"/>
        <v>-10</v>
      </c>
      <c r="V38" s="360" t="str">
        <f t="shared" si="2"/>
        <v>----</v>
      </c>
      <c r="W38" s="361">
        <f t="shared" si="3"/>
        <v>0</v>
      </c>
      <c r="X38" s="361">
        <f t="shared" si="4"/>
        <v>0</v>
      </c>
      <c r="Y38" s="361">
        <f t="shared" si="5"/>
        <v>0</v>
      </c>
      <c r="Z38" s="361">
        <f t="shared" si="6"/>
        <v>0</v>
      </c>
      <c r="AA38" s="361">
        <f t="shared" si="7"/>
        <v>0</v>
      </c>
      <c r="AB38" s="361">
        <f t="shared" si="8"/>
        <v>0</v>
      </c>
      <c r="AC38" s="361">
        <f t="shared" si="9"/>
        <v>0</v>
      </c>
      <c r="AD38" s="361">
        <f t="shared" si="10"/>
        <v>0</v>
      </c>
      <c r="AE38" s="361">
        <f t="shared" si="11"/>
        <v>0</v>
      </c>
      <c r="AF38" s="361">
        <f t="shared" si="12"/>
        <v>0</v>
      </c>
      <c r="AG38" s="361">
        <f t="shared" si="13"/>
        <v>0</v>
      </c>
      <c r="AH38" s="376">
        <f t="shared" si="14"/>
        <v>0</v>
      </c>
      <c r="AI38" s="747"/>
      <c r="AJ38" s="745"/>
      <c r="AK38" s="745"/>
      <c r="AL38" s="748"/>
      <c r="AM38" s="81">
        <f t="shared" si="15"/>
        <v>0</v>
      </c>
      <c r="AN38" s="29"/>
      <c r="AO38" s="371" t="e">
        <f t="shared" si="16"/>
        <v>#DIV/0!</v>
      </c>
      <c r="AP38" s="371" t="e">
        <f t="shared" si="17"/>
        <v>#DIV/0!</v>
      </c>
      <c r="AQ38" s="806" t="e">
        <f t="shared" si="18"/>
        <v>#DIV/0!</v>
      </c>
      <c r="AR38" s="806"/>
      <c r="AS38" s="40" t="str">
        <f t="shared" si="19"/>
        <v>----</v>
      </c>
      <c r="AT38" s="87" t="str">
        <f t="shared" si="20"/>
        <v xml:space="preserve"> </v>
      </c>
      <c r="AU38" s="88" t="str">
        <f t="shared" si="21"/>
        <v>----</v>
      </c>
      <c r="AV38" s="88" t="str">
        <f t="shared" si="22"/>
        <v>----</v>
      </c>
      <c r="AW38" s="88" t="str">
        <f t="shared" si="23"/>
        <v>----</v>
      </c>
      <c r="AX38" s="88" t="str">
        <f t="shared" si="24"/>
        <v>----</v>
      </c>
      <c r="AY38" s="87" t="str">
        <f t="shared" si="25"/>
        <v>----</v>
      </c>
      <c r="AZ38" s="87" t="str">
        <f t="shared" si="26"/>
        <v>----</v>
      </c>
      <c r="BA38" s="7" t="str">
        <f t="shared" si="27"/>
        <v>----</v>
      </c>
      <c r="BB38" s="48" t="str">
        <f t="shared" si="28"/>
        <v>----</v>
      </c>
      <c r="BC38" s="7" t="str">
        <f t="shared" si="29"/>
        <v>----</v>
      </c>
      <c r="BD38" s="7" t="str">
        <f t="shared" si="30"/>
        <v>----</v>
      </c>
      <c r="BE38" s="7" t="str">
        <f t="shared" si="31"/>
        <v>----</v>
      </c>
      <c r="BF38" s="115">
        <f t="shared" si="32"/>
        <v>0.01</v>
      </c>
      <c r="BG38" s="116">
        <f t="shared" si="33"/>
        <v>-10</v>
      </c>
      <c r="BH38" s="7"/>
      <c r="BI38" s="64"/>
      <c r="BJ38" s="42"/>
      <c r="BK38" s="62" t="s">
        <v>95</v>
      </c>
      <c r="BL38" s="62"/>
      <c r="BM38" s="105" t="e">
        <f>IF(ABS(BM26)&lt;=0.9,-0.33+0.08*ABS(BM26),-0.52+0.3*ABS(BM26))</f>
        <v>#DIV/0!</v>
      </c>
      <c r="BN38" s="42"/>
      <c r="BO38" s="42"/>
      <c r="BP38" s="221">
        <v>50</v>
      </c>
      <c r="BQ38" s="222">
        <f t="shared" si="69"/>
        <v>2</v>
      </c>
      <c r="BR38" s="211" t="e">
        <f>MATCH($BM$42,Tables!$B$4:$B$54)</f>
        <v>#DIV/0!</v>
      </c>
      <c r="BS38" s="223" t="e">
        <f>LOOKUP(BR38,Tables!$A$4:$A$54,Tables!$B$4:$B$54)</f>
        <v>#DIV/0!</v>
      </c>
      <c r="BT38" s="223" t="e">
        <f>LOOKUP(BR38+1,Tables!$A$4:$A$54,Tables!$B$4:$B$54)</f>
        <v>#DIV/0!</v>
      </c>
      <c r="BU38" s="223" t="e">
        <f>LOOKUP(BR38,Tables!$A$4:$A$54,Tables!$I$4:$I$54)</f>
        <v>#DIV/0!</v>
      </c>
      <c r="BV38" s="223" t="e">
        <f>LOOKUP(BR38+1,Tables!$A$4:$A$54,Tables!$I$4:$I$54)</f>
        <v>#DIV/0!</v>
      </c>
      <c r="BW38" s="139" t="e">
        <f t="shared" si="62"/>
        <v>#DIV/0!</v>
      </c>
      <c r="BX38" s="224" t="e">
        <f t="shared" si="70"/>
        <v>#DIV/0!</v>
      </c>
      <c r="BY38" s="225" t="str">
        <f t="shared" si="63"/>
        <v>----</v>
      </c>
      <c r="BZ38" s="225" t="str">
        <f t="shared" si="64"/>
        <v>----</v>
      </c>
      <c r="CA38" s="226" t="e">
        <f t="shared" si="39"/>
        <v>#DIV/0!</v>
      </c>
      <c r="CB38" s="227" t="e">
        <f t="shared" si="40"/>
        <v>#DIV/0!</v>
      </c>
      <c r="CC38" s="228" t="e">
        <f t="shared" si="41"/>
        <v>#DIV/0!</v>
      </c>
      <c r="CD38" s="229" t="e">
        <f t="shared" si="42"/>
        <v>#DIV/0!</v>
      </c>
      <c r="CE38" s="229" t="e">
        <f t="shared" si="43"/>
        <v>#DIV/0!</v>
      </c>
      <c r="CF38" s="225" t="str">
        <f t="shared" si="65"/>
        <v>----</v>
      </c>
      <c r="CG38" s="225" t="str">
        <f t="shared" si="66"/>
        <v>----</v>
      </c>
      <c r="CH38" s="229" t="e">
        <f t="shared" si="46"/>
        <v>#DIV/0!</v>
      </c>
      <c r="CI38" s="230" t="str">
        <f t="shared" si="67"/>
        <v>----</v>
      </c>
      <c r="CJ38" s="231" t="str">
        <f t="shared" si="68"/>
        <v>----</v>
      </c>
      <c r="CK38" s="66"/>
      <c r="CL38" s="101"/>
      <c r="CM38" s="165">
        <v>9</v>
      </c>
      <c r="CN38" s="166" t="str">
        <f t="shared" si="50"/>
        <v>----</v>
      </c>
      <c r="CO38" s="167" t="str">
        <f t="shared" si="51"/>
        <v>----</v>
      </c>
      <c r="CP38" s="168" t="str">
        <f t="shared" si="52"/>
        <v>n</v>
      </c>
      <c r="CQ38" s="169" t="e">
        <f t="shared" si="53"/>
        <v>#DIV/0!</v>
      </c>
      <c r="CR38" s="42"/>
      <c r="CS38" s="165">
        <v>59</v>
      </c>
      <c r="CT38" s="166" t="str">
        <f t="shared" si="54"/>
        <v>----</v>
      </c>
      <c r="CU38" s="167" t="str">
        <f t="shared" si="55"/>
        <v>----</v>
      </c>
      <c r="CV38" s="168" t="str">
        <f t="shared" si="56"/>
        <v>n</v>
      </c>
      <c r="CW38" s="169" t="e">
        <f t="shared" si="57"/>
        <v>#DIV/0!</v>
      </c>
      <c r="CX38" s="42"/>
      <c r="CY38" s="165">
        <v>109</v>
      </c>
      <c r="CZ38" s="188" t="str">
        <f t="shared" si="58"/>
        <v>----</v>
      </c>
      <c r="DA38" s="189" t="str">
        <f t="shared" si="59"/>
        <v>----</v>
      </c>
      <c r="DB38" s="168" t="str">
        <f t="shared" si="60"/>
        <v>n</v>
      </c>
      <c r="DC38" s="190" t="e">
        <f t="shared" si="61"/>
        <v>#DIV/0!</v>
      </c>
      <c r="DD38" s="60"/>
      <c r="DE38" s="18"/>
      <c r="DF38" s="42"/>
      <c r="DG38" s="42"/>
      <c r="DH38" s="42"/>
      <c r="DI38" s="42"/>
      <c r="DJ38" s="42"/>
      <c r="DK38" s="42"/>
      <c r="DL38" s="42"/>
      <c r="DM38" s="42"/>
      <c r="DN38" s="60"/>
    </row>
    <row r="39" spans="1:118" x14ac:dyDescent="0.25">
      <c r="B39" s="4"/>
      <c r="M39" s="42"/>
      <c r="N39" s="42"/>
      <c r="O39" s="42"/>
      <c r="P39" s="42"/>
      <c r="Q39" s="40" t="str">
        <f t="shared" si="34"/>
        <v>----</v>
      </c>
      <c r="R39" s="741"/>
      <c r="S39" s="740"/>
      <c r="T39" s="358" t="str">
        <f t="shared" si="0"/>
        <v>----</v>
      </c>
      <c r="U39" s="360">
        <f t="shared" si="1"/>
        <v>-10</v>
      </c>
      <c r="V39" s="360" t="str">
        <f t="shared" si="2"/>
        <v>----</v>
      </c>
      <c r="W39" s="361">
        <f t="shared" si="3"/>
        <v>0</v>
      </c>
      <c r="X39" s="361">
        <f t="shared" si="4"/>
        <v>0</v>
      </c>
      <c r="Y39" s="361">
        <f t="shared" si="5"/>
        <v>0</v>
      </c>
      <c r="Z39" s="361">
        <f t="shared" si="6"/>
        <v>0</v>
      </c>
      <c r="AA39" s="361">
        <f t="shared" si="7"/>
        <v>0</v>
      </c>
      <c r="AB39" s="361">
        <f t="shared" si="8"/>
        <v>0</v>
      </c>
      <c r="AC39" s="361">
        <f t="shared" si="9"/>
        <v>0</v>
      </c>
      <c r="AD39" s="361">
        <f t="shared" si="10"/>
        <v>0</v>
      </c>
      <c r="AE39" s="361">
        <f t="shared" si="11"/>
        <v>0</v>
      </c>
      <c r="AF39" s="361">
        <f t="shared" si="12"/>
        <v>0</v>
      </c>
      <c r="AG39" s="361">
        <f t="shared" si="13"/>
        <v>0</v>
      </c>
      <c r="AH39" s="376">
        <f t="shared" si="14"/>
        <v>0</v>
      </c>
      <c r="AI39" s="747"/>
      <c r="AJ39" s="745"/>
      <c r="AK39" s="745"/>
      <c r="AL39" s="748"/>
      <c r="AM39" s="81">
        <f t="shared" si="15"/>
        <v>0</v>
      </c>
      <c r="AN39" s="29"/>
      <c r="AO39" s="371" t="e">
        <f t="shared" si="16"/>
        <v>#DIV/0!</v>
      </c>
      <c r="AP39" s="371" t="e">
        <f t="shared" si="17"/>
        <v>#DIV/0!</v>
      </c>
      <c r="AQ39" s="806" t="e">
        <f t="shared" si="18"/>
        <v>#DIV/0!</v>
      </c>
      <c r="AR39" s="806"/>
      <c r="AS39" s="40" t="str">
        <f t="shared" si="19"/>
        <v>----</v>
      </c>
      <c r="AT39" s="87" t="str">
        <f t="shared" si="20"/>
        <v xml:space="preserve"> </v>
      </c>
      <c r="AU39" s="88" t="str">
        <f t="shared" si="21"/>
        <v>----</v>
      </c>
      <c r="AV39" s="88" t="str">
        <f t="shared" si="22"/>
        <v>----</v>
      </c>
      <c r="AW39" s="88" t="str">
        <f t="shared" si="23"/>
        <v>----</v>
      </c>
      <c r="AX39" s="88" t="str">
        <f t="shared" si="24"/>
        <v>----</v>
      </c>
      <c r="AY39" s="87" t="str">
        <f t="shared" si="25"/>
        <v>----</v>
      </c>
      <c r="AZ39" s="87" t="str">
        <f t="shared" si="26"/>
        <v>----</v>
      </c>
      <c r="BA39" s="7" t="str">
        <f t="shared" si="27"/>
        <v>----</v>
      </c>
      <c r="BB39" s="48" t="str">
        <f t="shared" si="28"/>
        <v>----</v>
      </c>
      <c r="BC39" s="7" t="str">
        <f t="shared" si="29"/>
        <v>----</v>
      </c>
      <c r="BD39" s="7" t="str">
        <f t="shared" si="30"/>
        <v>----</v>
      </c>
      <c r="BE39" s="7" t="str">
        <f t="shared" si="31"/>
        <v>----</v>
      </c>
      <c r="BF39" s="115">
        <f t="shared" si="32"/>
        <v>0.01</v>
      </c>
      <c r="BG39" s="116">
        <f t="shared" si="33"/>
        <v>-10</v>
      </c>
      <c r="BH39" s="7"/>
      <c r="BI39" s="64"/>
      <c r="BJ39" s="42"/>
      <c r="BK39" s="62" t="s">
        <v>96</v>
      </c>
      <c r="BL39" s="62"/>
      <c r="BM39" s="105" t="e">
        <f>IF(ABS(BM26)&lt;=1.5,0.94-0.26*ABS(BM26),0.55)</f>
        <v>#DIV/0!</v>
      </c>
      <c r="BN39" s="42"/>
      <c r="BO39" s="42"/>
      <c r="BP39" s="232">
        <v>25</v>
      </c>
      <c r="BQ39" s="233">
        <f t="shared" si="69"/>
        <v>4</v>
      </c>
      <c r="BR39" s="233" t="e">
        <f>MATCH($BM$42,Tables!$B$4:$B$54)</f>
        <v>#DIV/0!</v>
      </c>
      <c r="BS39" s="234" t="e">
        <f>LOOKUP(BR39,Tables!$A$4:$A$54,Tables!$B$4:$B$54)</f>
        <v>#DIV/0!</v>
      </c>
      <c r="BT39" s="234" t="e">
        <f>LOOKUP(BR39+1,Tables!$A$4:$A$54,Tables!$B$4:$B$54)</f>
        <v>#DIV/0!</v>
      </c>
      <c r="BU39" s="234" t="e">
        <f>LOOKUP(BR39,Tables!$A$4:$A$54,Tables!$H$4:$H$54)</f>
        <v>#DIV/0!</v>
      </c>
      <c r="BV39" s="234" t="e">
        <f>LOOKUP(BR39+1,Tables!$A$4:$A$54,Tables!$H$4:$H$54)</f>
        <v>#DIV/0!</v>
      </c>
      <c r="BW39" s="16" t="e">
        <f t="shared" si="62"/>
        <v>#DIV/0!</v>
      </c>
      <c r="BX39" s="235" t="e">
        <f t="shared" si="70"/>
        <v>#DIV/0!</v>
      </c>
      <c r="BY39" s="236" t="str">
        <f t="shared" si="63"/>
        <v>----</v>
      </c>
      <c r="BZ39" s="236" t="str">
        <f t="shared" si="64"/>
        <v>----</v>
      </c>
      <c r="CA39" s="237" t="e">
        <f t="shared" si="39"/>
        <v>#DIV/0!</v>
      </c>
      <c r="CB39" s="238" t="e">
        <f t="shared" si="40"/>
        <v>#DIV/0!</v>
      </c>
      <c r="CC39" s="239" t="e">
        <f t="shared" si="41"/>
        <v>#DIV/0!</v>
      </c>
      <c r="CD39" s="240" t="e">
        <f t="shared" si="42"/>
        <v>#DIV/0!</v>
      </c>
      <c r="CE39" s="240" t="e">
        <f t="shared" si="43"/>
        <v>#DIV/0!</v>
      </c>
      <c r="CF39" s="236" t="str">
        <f t="shared" si="65"/>
        <v>----</v>
      </c>
      <c r="CG39" s="236" t="str">
        <f t="shared" si="66"/>
        <v>----</v>
      </c>
      <c r="CH39" s="240" t="e">
        <f t="shared" si="46"/>
        <v>#DIV/0!</v>
      </c>
      <c r="CI39" s="241" t="str">
        <f t="shared" si="67"/>
        <v>----</v>
      </c>
      <c r="CJ39" s="242" t="str">
        <f t="shared" si="68"/>
        <v>----</v>
      </c>
      <c r="CK39" s="66"/>
      <c r="CL39" s="101"/>
      <c r="CM39" s="170">
        <v>10</v>
      </c>
      <c r="CN39" s="171" t="str">
        <f t="shared" si="50"/>
        <v>----</v>
      </c>
      <c r="CO39" s="172" t="str">
        <f t="shared" si="51"/>
        <v>----</v>
      </c>
      <c r="CP39" s="173" t="str">
        <f t="shared" si="52"/>
        <v>n</v>
      </c>
      <c r="CQ39" s="174" t="e">
        <f t="shared" si="53"/>
        <v>#DIV/0!</v>
      </c>
      <c r="CR39" s="42"/>
      <c r="CS39" s="170">
        <v>60</v>
      </c>
      <c r="CT39" s="171" t="str">
        <f t="shared" si="54"/>
        <v>----</v>
      </c>
      <c r="CU39" s="172" t="str">
        <f t="shared" si="55"/>
        <v>----</v>
      </c>
      <c r="CV39" s="173" t="str">
        <f t="shared" si="56"/>
        <v>n</v>
      </c>
      <c r="CW39" s="174" t="e">
        <f t="shared" si="57"/>
        <v>#DIV/0!</v>
      </c>
      <c r="CX39" s="42"/>
      <c r="CY39" s="170">
        <v>110</v>
      </c>
      <c r="CZ39" s="191" t="str">
        <f t="shared" si="58"/>
        <v>----</v>
      </c>
      <c r="DA39" s="192" t="str">
        <f t="shared" si="59"/>
        <v>----</v>
      </c>
      <c r="DB39" s="173" t="str">
        <f t="shared" si="60"/>
        <v>n</v>
      </c>
      <c r="DC39" s="193" t="e">
        <f t="shared" si="61"/>
        <v>#DIV/0!</v>
      </c>
      <c r="DD39" s="60"/>
      <c r="DE39" s="18"/>
      <c r="DF39" s="42"/>
      <c r="DG39" s="42"/>
      <c r="DH39" s="42"/>
      <c r="DI39" s="42"/>
      <c r="DJ39" s="42"/>
      <c r="DK39" s="42"/>
      <c r="DL39" s="42"/>
      <c r="DM39" s="42"/>
      <c r="DN39" s="60"/>
    </row>
    <row r="40" spans="1:118" ht="14.25" customHeight="1" x14ac:dyDescent="0.25">
      <c r="A40" t="s">
        <v>189</v>
      </c>
      <c r="B40" s="4"/>
      <c r="M40" s="42"/>
      <c r="N40" s="42"/>
      <c r="O40" s="42"/>
      <c r="P40" s="42"/>
      <c r="Q40" s="41" t="str">
        <f t="shared" si="34"/>
        <v>----</v>
      </c>
      <c r="R40" s="742"/>
      <c r="S40" s="743"/>
      <c r="T40" s="359" t="str">
        <f t="shared" si="0"/>
        <v>----</v>
      </c>
      <c r="U40" s="360">
        <f t="shared" si="1"/>
        <v>-10</v>
      </c>
      <c r="V40" s="360" t="str">
        <f t="shared" si="2"/>
        <v>----</v>
      </c>
      <c r="W40" s="361">
        <f t="shared" si="3"/>
        <v>0</v>
      </c>
      <c r="X40" s="361">
        <f t="shared" si="4"/>
        <v>0</v>
      </c>
      <c r="Y40" s="361">
        <f t="shared" si="5"/>
        <v>0</v>
      </c>
      <c r="Z40" s="361">
        <f t="shared" si="6"/>
        <v>0</v>
      </c>
      <c r="AA40" s="361">
        <f t="shared" si="7"/>
        <v>0</v>
      </c>
      <c r="AB40" s="361">
        <f t="shared" si="8"/>
        <v>0</v>
      </c>
      <c r="AC40" s="361">
        <f t="shared" si="9"/>
        <v>0</v>
      </c>
      <c r="AD40" s="361">
        <f t="shared" si="10"/>
        <v>0</v>
      </c>
      <c r="AE40" s="361">
        <f t="shared" si="11"/>
        <v>0</v>
      </c>
      <c r="AF40" s="361">
        <f t="shared" si="12"/>
        <v>0</v>
      </c>
      <c r="AG40" s="361">
        <f t="shared" si="13"/>
        <v>0</v>
      </c>
      <c r="AH40" s="376">
        <f t="shared" si="14"/>
        <v>0</v>
      </c>
      <c r="AI40" s="749"/>
      <c r="AJ40" s="750"/>
      <c r="AK40" s="750"/>
      <c r="AL40" s="751"/>
      <c r="AM40" s="81">
        <f t="shared" si="15"/>
        <v>0</v>
      </c>
      <c r="AN40" s="29"/>
      <c r="AO40" s="372" t="e">
        <f t="shared" si="16"/>
        <v>#DIV/0!</v>
      </c>
      <c r="AP40" s="372" t="e">
        <f t="shared" si="17"/>
        <v>#DIV/0!</v>
      </c>
      <c r="AQ40" s="807" t="e">
        <f t="shared" si="18"/>
        <v>#DIV/0!</v>
      </c>
      <c r="AR40" s="807"/>
      <c r="AS40" s="41" t="str">
        <f t="shared" si="19"/>
        <v>----</v>
      </c>
      <c r="AT40" s="91" t="str">
        <f t="shared" si="20"/>
        <v xml:space="preserve"> </v>
      </c>
      <c r="AU40" s="92" t="str">
        <f t="shared" si="21"/>
        <v>----</v>
      </c>
      <c r="AV40" s="92" t="str">
        <f t="shared" si="22"/>
        <v>----</v>
      </c>
      <c r="AW40" s="92" t="str">
        <f t="shared" si="23"/>
        <v>----</v>
      </c>
      <c r="AX40" s="92" t="str">
        <f t="shared" si="24"/>
        <v>----</v>
      </c>
      <c r="AY40" s="91" t="str">
        <f t="shared" si="25"/>
        <v>----</v>
      </c>
      <c r="AZ40" s="91" t="str">
        <f t="shared" si="26"/>
        <v>----</v>
      </c>
      <c r="BA40" s="7" t="str">
        <f t="shared" si="27"/>
        <v>----</v>
      </c>
      <c r="BB40" s="48" t="str">
        <f t="shared" si="28"/>
        <v>----</v>
      </c>
      <c r="BC40" s="7" t="str">
        <f t="shared" si="29"/>
        <v>----</v>
      </c>
      <c r="BD40" s="7" t="str">
        <f t="shared" si="30"/>
        <v>----</v>
      </c>
      <c r="BE40" s="7" t="str">
        <f t="shared" si="31"/>
        <v>----</v>
      </c>
      <c r="BF40" s="115">
        <f t="shared" si="32"/>
        <v>0.01</v>
      </c>
      <c r="BG40" s="116">
        <f t="shared" si="33"/>
        <v>-10</v>
      </c>
      <c r="BH40" s="7"/>
      <c r="BI40" s="64"/>
      <c r="BJ40" s="42"/>
      <c r="BK40" s="62" t="s">
        <v>87</v>
      </c>
      <c r="BL40" s="62"/>
      <c r="BM40" s="105" t="e">
        <f>BM26</f>
        <v>#DIV/0!</v>
      </c>
      <c r="BN40" s="42"/>
      <c r="BO40" s="42"/>
      <c r="BP40" s="243">
        <v>10</v>
      </c>
      <c r="BQ40" s="244">
        <f t="shared" si="69"/>
        <v>10</v>
      </c>
      <c r="BR40" s="211" t="e">
        <f>MATCH($BM$42,Tables!$B$4:$B$54)</f>
        <v>#DIV/0!</v>
      </c>
      <c r="BS40" s="245" t="e">
        <f>LOOKUP(BR40,Tables!$A$4:$A$54,Tables!$B$4:$B$54)</f>
        <v>#DIV/0!</v>
      </c>
      <c r="BT40" s="245" t="e">
        <f>LOOKUP(BR40+1,Tables!$A$4:$A$54,Tables!$B$4:$B$54)</f>
        <v>#DIV/0!</v>
      </c>
      <c r="BU40" s="245" t="e">
        <f>LOOKUP(BR40,Tables!$A$4:$A$54,Tables!$G$4:$G$54)</f>
        <v>#DIV/0!</v>
      </c>
      <c r="BV40" s="245" t="e">
        <f>LOOKUP(BR40+1,Tables!$A$4:$A$54,Tables!$G$4:$G$54)</f>
        <v>#DIV/0!</v>
      </c>
      <c r="BW40" s="135" t="e">
        <f t="shared" si="62"/>
        <v>#DIV/0!</v>
      </c>
      <c r="BX40" s="246" t="e">
        <f t="shared" si="70"/>
        <v>#DIV/0!</v>
      </c>
      <c r="BY40" s="204" t="str">
        <f t="shared" si="63"/>
        <v>----</v>
      </c>
      <c r="BZ40" s="204" t="str">
        <f t="shared" si="64"/>
        <v>----</v>
      </c>
      <c r="CA40" s="205" t="e">
        <f t="shared" si="39"/>
        <v>#DIV/0!</v>
      </c>
      <c r="CB40" s="206" t="e">
        <f t="shared" si="40"/>
        <v>#DIV/0!</v>
      </c>
      <c r="CC40" s="202" t="e">
        <f t="shared" si="41"/>
        <v>#DIV/0!</v>
      </c>
      <c r="CD40" s="201" t="e">
        <f t="shared" si="42"/>
        <v>#DIV/0!</v>
      </c>
      <c r="CE40" s="201" t="e">
        <f t="shared" si="43"/>
        <v>#DIV/0!</v>
      </c>
      <c r="CF40" s="204" t="str">
        <f t="shared" si="65"/>
        <v>----</v>
      </c>
      <c r="CG40" s="204" t="str">
        <f t="shared" si="66"/>
        <v>----</v>
      </c>
      <c r="CH40" s="201" t="e">
        <f t="shared" si="46"/>
        <v>#DIV/0!</v>
      </c>
      <c r="CI40" s="207" t="str">
        <f t="shared" si="67"/>
        <v>----</v>
      </c>
      <c r="CJ40" s="208" t="str">
        <f t="shared" si="68"/>
        <v>----</v>
      </c>
      <c r="CK40" s="76"/>
      <c r="CL40" s="102"/>
      <c r="CM40" s="175">
        <v>11</v>
      </c>
      <c r="CN40" s="176" t="str">
        <f t="shared" si="50"/>
        <v>----</v>
      </c>
      <c r="CO40" s="177" t="str">
        <f t="shared" si="51"/>
        <v>----</v>
      </c>
      <c r="CP40" s="178" t="str">
        <f t="shared" si="52"/>
        <v>n</v>
      </c>
      <c r="CQ40" s="179" t="e">
        <f t="shared" si="53"/>
        <v>#DIV/0!</v>
      </c>
      <c r="CR40" s="42"/>
      <c r="CS40" s="175">
        <v>61</v>
      </c>
      <c r="CT40" s="176" t="str">
        <f t="shared" si="54"/>
        <v>----</v>
      </c>
      <c r="CU40" s="177" t="str">
        <f t="shared" si="55"/>
        <v>----</v>
      </c>
      <c r="CV40" s="178" t="str">
        <f t="shared" si="56"/>
        <v>n</v>
      </c>
      <c r="CW40" s="179" t="e">
        <f t="shared" si="57"/>
        <v>#DIV/0!</v>
      </c>
      <c r="CX40" s="42"/>
      <c r="CY40" s="175">
        <v>111</v>
      </c>
      <c r="CZ40" s="194" t="str">
        <f t="shared" si="58"/>
        <v>----</v>
      </c>
      <c r="DA40" s="195" t="str">
        <f t="shared" si="59"/>
        <v>----</v>
      </c>
      <c r="DB40" s="178" t="str">
        <f t="shared" si="60"/>
        <v>n</v>
      </c>
      <c r="DC40" s="196" t="e">
        <f t="shared" si="61"/>
        <v>#DIV/0!</v>
      </c>
      <c r="DD40" s="60"/>
      <c r="DE40" s="18"/>
      <c r="DF40" s="42"/>
      <c r="DG40" s="42"/>
      <c r="DH40" s="42"/>
      <c r="DI40" s="42"/>
      <c r="DJ40" s="42"/>
      <c r="DK40" s="42"/>
      <c r="DL40" s="42"/>
      <c r="DM40" s="42"/>
      <c r="DN40" s="60"/>
    </row>
    <row r="41" spans="1:118" x14ac:dyDescent="0.25">
      <c r="A41" t="s">
        <v>156</v>
      </c>
      <c r="B41" s="4"/>
      <c r="M41" s="42"/>
      <c r="N41" s="42"/>
      <c r="O41" s="42"/>
      <c r="P41" s="42"/>
      <c r="Q41" s="40" t="str">
        <f t="shared" si="34"/>
        <v>----</v>
      </c>
      <c r="R41" s="741"/>
      <c r="S41" s="740"/>
      <c r="T41" s="358" t="str">
        <f t="shared" si="0"/>
        <v>----</v>
      </c>
      <c r="U41" s="360">
        <f t="shared" si="1"/>
        <v>-10</v>
      </c>
      <c r="V41" s="360" t="str">
        <f t="shared" si="2"/>
        <v>----</v>
      </c>
      <c r="W41" s="361">
        <f t="shared" si="3"/>
        <v>0</v>
      </c>
      <c r="X41" s="361">
        <f t="shared" si="4"/>
        <v>0</v>
      </c>
      <c r="Y41" s="361">
        <f t="shared" si="5"/>
        <v>0</v>
      </c>
      <c r="Z41" s="361">
        <f t="shared" si="6"/>
        <v>0</v>
      </c>
      <c r="AA41" s="361">
        <f t="shared" si="7"/>
        <v>0</v>
      </c>
      <c r="AB41" s="361">
        <f t="shared" si="8"/>
        <v>0</v>
      </c>
      <c r="AC41" s="361">
        <f t="shared" si="9"/>
        <v>0</v>
      </c>
      <c r="AD41" s="361">
        <f t="shared" si="10"/>
        <v>0</v>
      </c>
      <c r="AE41" s="361">
        <f t="shared" si="11"/>
        <v>0</v>
      </c>
      <c r="AF41" s="361">
        <f t="shared" si="12"/>
        <v>0</v>
      </c>
      <c r="AG41" s="361">
        <f t="shared" si="13"/>
        <v>0</v>
      </c>
      <c r="AH41" s="376">
        <f t="shared" si="14"/>
        <v>0</v>
      </c>
      <c r="AI41" s="747"/>
      <c r="AJ41" s="745"/>
      <c r="AK41" s="745"/>
      <c r="AL41" s="748"/>
      <c r="AM41" s="81">
        <f t="shared" si="15"/>
        <v>0</v>
      </c>
      <c r="AN41" s="29"/>
      <c r="AO41" s="371" t="e">
        <f t="shared" si="16"/>
        <v>#DIV/0!</v>
      </c>
      <c r="AP41" s="371" t="e">
        <f t="shared" si="17"/>
        <v>#DIV/0!</v>
      </c>
      <c r="AQ41" s="806" t="e">
        <f t="shared" si="18"/>
        <v>#DIV/0!</v>
      </c>
      <c r="AR41" s="806"/>
      <c r="AS41" s="40" t="str">
        <f t="shared" si="19"/>
        <v>----</v>
      </c>
      <c r="AT41" s="87" t="str">
        <f t="shared" si="20"/>
        <v xml:space="preserve"> </v>
      </c>
      <c r="AU41" s="88" t="str">
        <f t="shared" si="21"/>
        <v>----</v>
      </c>
      <c r="AV41" s="88" t="str">
        <f t="shared" si="22"/>
        <v>----</v>
      </c>
      <c r="AW41" s="88" t="str">
        <f t="shared" si="23"/>
        <v>----</v>
      </c>
      <c r="AX41" s="88" t="str">
        <f t="shared" si="24"/>
        <v>----</v>
      </c>
      <c r="AY41" s="87" t="str">
        <f t="shared" si="25"/>
        <v>----</v>
      </c>
      <c r="AZ41" s="87" t="str">
        <f t="shared" si="26"/>
        <v>----</v>
      </c>
      <c r="BA41" s="7" t="str">
        <f t="shared" si="27"/>
        <v>----</v>
      </c>
      <c r="BB41" s="48" t="str">
        <f t="shared" si="28"/>
        <v>----</v>
      </c>
      <c r="BC41" s="7" t="str">
        <f t="shared" si="29"/>
        <v>----</v>
      </c>
      <c r="BD41" s="7" t="str">
        <f t="shared" si="30"/>
        <v>----</v>
      </c>
      <c r="BE41" s="7" t="str">
        <f t="shared" si="31"/>
        <v>----</v>
      </c>
      <c r="BF41" s="115">
        <f t="shared" si="32"/>
        <v>0.01</v>
      </c>
      <c r="BG41" s="116">
        <f t="shared" si="33"/>
        <v>-10</v>
      </c>
      <c r="BH41" s="7"/>
      <c r="BI41" s="64"/>
      <c r="BJ41" s="42"/>
      <c r="BK41" s="62" t="s">
        <v>94</v>
      </c>
      <c r="BL41" s="62"/>
      <c r="BM41" s="63" t="e">
        <f>10^(BM38-BM39*LOG(BM30/10))</f>
        <v>#DIV/0!</v>
      </c>
      <c r="BN41" s="42"/>
      <c r="BO41" s="42"/>
      <c r="BP41" s="247">
        <v>5</v>
      </c>
      <c r="BQ41" s="248">
        <f t="shared" si="69"/>
        <v>20</v>
      </c>
      <c r="BR41" s="249" t="e">
        <f>MATCH($BM$42,Tables!$B$4:$B$54)</f>
        <v>#DIV/0!</v>
      </c>
      <c r="BS41" s="250" t="e">
        <f>LOOKUP(BR41,Tables!$A$4:$A$54,Tables!$B$4:$B$54)</f>
        <v>#DIV/0!</v>
      </c>
      <c r="BT41" s="250" t="e">
        <f>LOOKUP(BR41+1,Tables!$A$4:$A$54,Tables!$B$4:$B$54)</f>
        <v>#DIV/0!</v>
      </c>
      <c r="BU41" s="250" t="e">
        <f>LOOKUP(BR41,Tables!$A$4:$A$54,Tables!$F$4:$F$54)</f>
        <v>#DIV/0!</v>
      </c>
      <c r="BV41" s="250" t="e">
        <f>LOOKUP(BR41+1,Tables!$A$4:$A$54,Tables!$F$4:$F$54)</f>
        <v>#DIV/0!</v>
      </c>
      <c r="BW41" s="140" t="e">
        <f t="shared" si="62"/>
        <v>#DIV/0!</v>
      </c>
      <c r="BX41" s="251" t="e">
        <f t="shared" si="70"/>
        <v>#DIV/0!</v>
      </c>
      <c r="BY41" s="252" t="str">
        <f t="shared" si="63"/>
        <v>----</v>
      </c>
      <c r="BZ41" s="252" t="str">
        <f t="shared" si="64"/>
        <v>----</v>
      </c>
      <c r="CA41" s="253" t="e">
        <f t="shared" si="39"/>
        <v>#DIV/0!</v>
      </c>
      <c r="CB41" s="254" t="e">
        <f t="shared" si="40"/>
        <v>#DIV/0!</v>
      </c>
      <c r="CC41" s="255" t="e">
        <f t="shared" si="41"/>
        <v>#DIV/0!</v>
      </c>
      <c r="CD41" s="256" t="e">
        <f t="shared" si="42"/>
        <v>#DIV/0!</v>
      </c>
      <c r="CE41" s="256" t="e">
        <f t="shared" si="43"/>
        <v>#DIV/0!</v>
      </c>
      <c r="CF41" s="252" t="str">
        <f t="shared" si="65"/>
        <v>----</v>
      </c>
      <c r="CG41" s="252" t="str">
        <f t="shared" si="66"/>
        <v>----</v>
      </c>
      <c r="CH41" s="256" t="e">
        <f t="shared" si="46"/>
        <v>#DIV/0!</v>
      </c>
      <c r="CI41" s="257" t="str">
        <f t="shared" si="67"/>
        <v>----</v>
      </c>
      <c r="CJ41" s="258" t="str">
        <f t="shared" si="68"/>
        <v>----</v>
      </c>
      <c r="CK41" s="76"/>
      <c r="CL41" s="102"/>
      <c r="CM41" s="165">
        <v>12</v>
      </c>
      <c r="CN41" s="166" t="str">
        <f t="shared" si="50"/>
        <v>----</v>
      </c>
      <c r="CO41" s="167" t="str">
        <f t="shared" si="51"/>
        <v>----</v>
      </c>
      <c r="CP41" s="168" t="str">
        <f t="shared" si="52"/>
        <v>n</v>
      </c>
      <c r="CQ41" s="169" t="e">
        <f t="shared" si="53"/>
        <v>#DIV/0!</v>
      </c>
      <c r="CR41" s="42"/>
      <c r="CS41" s="165">
        <v>62</v>
      </c>
      <c r="CT41" s="166" t="str">
        <f t="shared" si="54"/>
        <v>----</v>
      </c>
      <c r="CU41" s="167" t="str">
        <f t="shared" si="55"/>
        <v>----</v>
      </c>
      <c r="CV41" s="168" t="str">
        <f t="shared" si="56"/>
        <v>n</v>
      </c>
      <c r="CW41" s="169" t="e">
        <f t="shared" si="57"/>
        <v>#DIV/0!</v>
      </c>
      <c r="CX41" s="42"/>
      <c r="CY41" s="165">
        <v>112</v>
      </c>
      <c r="CZ41" s="188" t="str">
        <f t="shared" si="58"/>
        <v>----</v>
      </c>
      <c r="DA41" s="189" t="str">
        <f t="shared" si="59"/>
        <v>----</v>
      </c>
      <c r="DB41" s="168" t="str">
        <f t="shared" si="60"/>
        <v>n</v>
      </c>
      <c r="DC41" s="190" t="e">
        <f t="shared" si="61"/>
        <v>#DIV/0!</v>
      </c>
      <c r="DD41" s="60"/>
      <c r="DE41" s="18"/>
      <c r="DF41" s="42"/>
      <c r="DG41" s="42"/>
      <c r="DH41" s="42"/>
      <c r="DI41" s="42"/>
      <c r="DJ41" s="42"/>
      <c r="DK41" s="42"/>
      <c r="DL41" s="42"/>
      <c r="DM41" s="42"/>
      <c r="DN41" s="60"/>
    </row>
    <row r="42" spans="1:118" ht="15.6" x14ac:dyDescent="0.25">
      <c r="A42" t="s">
        <v>157</v>
      </c>
      <c r="B42" s="4"/>
      <c r="M42" s="42"/>
      <c r="N42" s="42"/>
      <c r="O42" s="42"/>
      <c r="P42" s="42"/>
      <c r="Q42" s="40" t="str">
        <f t="shared" si="34"/>
        <v>----</v>
      </c>
      <c r="R42" s="741"/>
      <c r="S42" s="740"/>
      <c r="T42" s="358" t="str">
        <f t="shared" si="0"/>
        <v>----</v>
      </c>
      <c r="U42" s="360">
        <f t="shared" si="1"/>
        <v>-10</v>
      </c>
      <c r="V42" s="360" t="str">
        <f t="shared" si="2"/>
        <v>----</v>
      </c>
      <c r="W42" s="361">
        <f t="shared" si="3"/>
        <v>0</v>
      </c>
      <c r="X42" s="361">
        <f t="shared" si="4"/>
        <v>0</v>
      </c>
      <c r="Y42" s="361">
        <f t="shared" si="5"/>
        <v>0</v>
      </c>
      <c r="Z42" s="361">
        <f t="shared" si="6"/>
        <v>0</v>
      </c>
      <c r="AA42" s="361">
        <f t="shared" si="7"/>
        <v>0</v>
      </c>
      <c r="AB42" s="361">
        <f t="shared" si="8"/>
        <v>0</v>
      </c>
      <c r="AC42" s="361">
        <f t="shared" si="9"/>
        <v>0</v>
      </c>
      <c r="AD42" s="361">
        <f t="shared" si="10"/>
        <v>0</v>
      </c>
      <c r="AE42" s="361">
        <f t="shared" si="11"/>
        <v>0</v>
      </c>
      <c r="AF42" s="361">
        <f t="shared" si="12"/>
        <v>0</v>
      </c>
      <c r="AG42" s="361">
        <f t="shared" si="13"/>
        <v>0</v>
      </c>
      <c r="AH42" s="376">
        <f t="shared" si="14"/>
        <v>0</v>
      </c>
      <c r="AI42" s="747"/>
      <c r="AJ42" s="745"/>
      <c r="AK42" s="745"/>
      <c r="AL42" s="748"/>
      <c r="AM42" s="81">
        <f t="shared" si="15"/>
        <v>0</v>
      </c>
      <c r="AN42" s="29"/>
      <c r="AO42" s="371" t="e">
        <f t="shared" si="16"/>
        <v>#DIV/0!</v>
      </c>
      <c r="AP42" s="371" t="e">
        <f t="shared" si="17"/>
        <v>#DIV/0!</v>
      </c>
      <c r="AQ42" s="806" t="e">
        <f t="shared" si="18"/>
        <v>#DIV/0!</v>
      </c>
      <c r="AR42" s="806"/>
      <c r="AS42" s="40" t="str">
        <f t="shared" si="19"/>
        <v>----</v>
      </c>
      <c r="AT42" s="87" t="str">
        <f t="shared" si="20"/>
        <v xml:space="preserve"> </v>
      </c>
      <c r="AU42" s="88" t="str">
        <f t="shared" si="21"/>
        <v>----</v>
      </c>
      <c r="AV42" s="88" t="str">
        <f t="shared" si="22"/>
        <v>----</v>
      </c>
      <c r="AW42" s="88" t="str">
        <f t="shared" si="23"/>
        <v>----</v>
      </c>
      <c r="AX42" s="88" t="str">
        <f t="shared" si="24"/>
        <v>----</v>
      </c>
      <c r="AY42" s="87" t="str">
        <f t="shared" si="25"/>
        <v>----</v>
      </c>
      <c r="AZ42" s="87" t="str">
        <f t="shared" si="26"/>
        <v>----</v>
      </c>
      <c r="BA42" s="7" t="str">
        <f t="shared" si="27"/>
        <v>----</v>
      </c>
      <c r="BB42" s="48" t="str">
        <f t="shared" si="28"/>
        <v>----</v>
      </c>
      <c r="BC42" s="7" t="str">
        <f t="shared" si="29"/>
        <v>----</v>
      </c>
      <c r="BD42" s="7" t="str">
        <f t="shared" si="30"/>
        <v>----</v>
      </c>
      <c r="BE42" s="7" t="str">
        <f t="shared" si="31"/>
        <v>----</v>
      </c>
      <c r="BF42" s="115">
        <f t="shared" si="32"/>
        <v>0.01</v>
      </c>
      <c r="BG42" s="116">
        <f t="shared" si="33"/>
        <v>-10</v>
      </c>
      <c r="BH42" s="7"/>
      <c r="BI42" s="64"/>
      <c r="BJ42" s="42"/>
      <c r="BK42" s="62" t="s">
        <v>215</v>
      </c>
      <c r="BL42" s="95" t="e">
        <f>(BM37*BM40+BM41*BM36)/(BM37+BM41)</f>
        <v>#DIV/0!</v>
      </c>
      <c r="BM42" s="103" t="e">
        <f>IF(OR(BL42&lt;-2,BL42&gt;3),"out of bounds",BL42)</f>
        <v>#DIV/0!</v>
      </c>
      <c r="BN42" s="42"/>
      <c r="BO42" s="42"/>
      <c r="BP42" s="243">
        <v>2</v>
      </c>
      <c r="BQ42" s="244">
        <f t="shared" si="69"/>
        <v>50</v>
      </c>
      <c r="BR42" s="211" t="e">
        <f>MATCH($BM$42,Tables!$B$4:$B$54)</f>
        <v>#DIV/0!</v>
      </c>
      <c r="BS42" s="245" t="e">
        <f>LOOKUP(BR42,Tables!$A$4:$A$54,Tables!$B$4:$B$54)</f>
        <v>#DIV/0!</v>
      </c>
      <c r="BT42" s="245" t="e">
        <f>LOOKUP(BR42+1,Tables!$A$4:$A$54,Tables!$B$4:$B$54)</f>
        <v>#DIV/0!</v>
      </c>
      <c r="BU42" s="245" t="e">
        <f>LOOKUP(BR42,Tables!$A$4:$A$54,Tables!$E$4:$E$54)</f>
        <v>#DIV/0!</v>
      </c>
      <c r="BV42" s="245" t="e">
        <f>LOOKUP(BR42+1,Tables!$A$4:$A$54,Tables!$E$4:$E$54)</f>
        <v>#DIV/0!</v>
      </c>
      <c r="BW42" s="135" t="e">
        <f t="shared" si="62"/>
        <v>#DIV/0!</v>
      </c>
      <c r="BX42" s="246" t="e">
        <f t="shared" si="70"/>
        <v>#DIV/0!</v>
      </c>
      <c r="BY42" s="204" t="str">
        <f t="shared" si="63"/>
        <v>----</v>
      </c>
      <c r="BZ42" s="204" t="str">
        <f t="shared" si="64"/>
        <v>----</v>
      </c>
      <c r="CA42" s="205" t="e">
        <f t="shared" si="39"/>
        <v>#DIV/0!</v>
      </c>
      <c r="CB42" s="206" t="e">
        <f t="shared" si="40"/>
        <v>#DIV/0!</v>
      </c>
      <c r="CC42" s="202" t="e">
        <f t="shared" si="41"/>
        <v>#DIV/0!</v>
      </c>
      <c r="CD42" s="201" t="e">
        <f t="shared" si="42"/>
        <v>#DIV/0!</v>
      </c>
      <c r="CE42" s="201" t="e">
        <f t="shared" si="43"/>
        <v>#DIV/0!</v>
      </c>
      <c r="CF42" s="204" t="str">
        <f t="shared" si="65"/>
        <v>----</v>
      </c>
      <c r="CG42" s="204" t="str">
        <f t="shared" si="66"/>
        <v>----</v>
      </c>
      <c r="CH42" s="201" t="e">
        <f t="shared" si="46"/>
        <v>#DIV/0!</v>
      </c>
      <c r="CI42" s="207" t="str">
        <f t="shared" si="67"/>
        <v>----</v>
      </c>
      <c r="CJ42" s="208" t="str">
        <f t="shared" si="68"/>
        <v>----</v>
      </c>
      <c r="CK42" s="76"/>
      <c r="CL42" s="102"/>
      <c r="CM42" s="165">
        <v>13</v>
      </c>
      <c r="CN42" s="166" t="str">
        <f t="shared" si="50"/>
        <v>----</v>
      </c>
      <c r="CO42" s="167" t="str">
        <f t="shared" si="51"/>
        <v>----</v>
      </c>
      <c r="CP42" s="168" t="str">
        <f t="shared" si="52"/>
        <v>n</v>
      </c>
      <c r="CQ42" s="169" t="e">
        <f t="shared" si="53"/>
        <v>#DIV/0!</v>
      </c>
      <c r="CR42" s="42"/>
      <c r="CS42" s="165">
        <v>63</v>
      </c>
      <c r="CT42" s="166" t="str">
        <f t="shared" si="54"/>
        <v>----</v>
      </c>
      <c r="CU42" s="167" t="str">
        <f t="shared" si="55"/>
        <v>----</v>
      </c>
      <c r="CV42" s="168" t="str">
        <f t="shared" si="56"/>
        <v>n</v>
      </c>
      <c r="CW42" s="169" t="e">
        <f t="shared" si="57"/>
        <v>#DIV/0!</v>
      </c>
      <c r="CX42" s="42"/>
      <c r="CY42" s="165">
        <v>113</v>
      </c>
      <c r="CZ42" s="188" t="str">
        <f t="shared" si="58"/>
        <v>----</v>
      </c>
      <c r="DA42" s="189" t="str">
        <f t="shared" si="59"/>
        <v>----</v>
      </c>
      <c r="DB42" s="168" t="str">
        <f t="shared" si="60"/>
        <v>n</v>
      </c>
      <c r="DC42" s="190" t="e">
        <f t="shared" si="61"/>
        <v>#DIV/0!</v>
      </c>
      <c r="DD42" s="60"/>
      <c r="DE42" s="18"/>
      <c r="DF42" s="42"/>
      <c r="DG42" s="42"/>
      <c r="DH42" s="42"/>
      <c r="DI42" s="42"/>
      <c r="DJ42" s="42"/>
      <c r="DK42" s="42"/>
      <c r="DL42" s="42"/>
      <c r="DM42" s="42"/>
      <c r="DN42" s="60"/>
    </row>
    <row r="43" spans="1:118" x14ac:dyDescent="0.25">
      <c r="B43" s="4"/>
      <c r="M43" s="42"/>
      <c r="N43" s="42"/>
      <c r="O43" s="42"/>
      <c r="P43" s="42"/>
      <c r="Q43" s="40" t="str">
        <f t="shared" si="34"/>
        <v>----</v>
      </c>
      <c r="R43" s="741"/>
      <c r="S43" s="740"/>
      <c r="T43" s="358" t="str">
        <f t="shared" si="0"/>
        <v>----</v>
      </c>
      <c r="U43" s="360">
        <f t="shared" si="1"/>
        <v>-10</v>
      </c>
      <c r="V43" s="360" t="str">
        <f t="shared" si="2"/>
        <v>----</v>
      </c>
      <c r="W43" s="361">
        <f t="shared" si="3"/>
        <v>0</v>
      </c>
      <c r="X43" s="361">
        <f t="shared" si="4"/>
        <v>0</v>
      </c>
      <c r="Y43" s="361">
        <f t="shared" si="5"/>
        <v>0</v>
      </c>
      <c r="Z43" s="361">
        <f t="shared" si="6"/>
        <v>0</v>
      </c>
      <c r="AA43" s="361">
        <f t="shared" si="7"/>
        <v>0</v>
      </c>
      <c r="AB43" s="361">
        <f t="shared" si="8"/>
        <v>0</v>
      </c>
      <c r="AC43" s="361">
        <f t="shared" si="9"/>
        <v>0</v>
      </c>
      <c r="AD43" s="361">
        <f t="shared" si="10"/>
        <v>0</v>
      </c>
      <c r="AE43" s="361">
        <f t="shared" si="11"/>
        <v>0</v>
      </c>
      <c r="AF43" s="361">
        <f t="shared" si="12"/>
        <v>0</v>
      </c>
      <c r="AG43" s="361">
        <f t="shared" si="13"/>
        <v>0</v>
      </c>
      <c r="AH43" s="376">
        <f t="shared" si="14"/>
        <v>0</v>
      </c>
      <c r="AI43" s="747"/>
      <c r="AJ43" s="745"/>
      <c r="AK43" s="745"/>
      <c r="AL43" s="748"/>
      <c r="AM43" s="81">
        <f t="shared" si="15"/>
        <v>0</v>
      </c>
      <c r="AN43" s="29"/>
      <c r="AO43" s="371" t="e">
        <f t="shared" si="16"/>
        <v>#DIV/0!</v>
      </c>
      <c r="AP43" s="371" t="e">
        <f t="shared" si="17"/>
        <v>#DIV/0!</v>
      </c>
      <c r="AQ43" s="806" t="e">
        <f t="shared" si="18"/>
        <v>#DIV/0!</v>
      </c>
      <c r="AR43" s="806"/>
      <c r="AS43" s="40" t="str">
        <f t="shared" si="19"/>
        <v>----</v>
      </c>
      <c r="AT43" s="87" t="str">
        <f t="shared" si="20"/>
        <v xml:space="preserve"> </v>
      </c>
      <c r="AU43" s="88" t="str">
        <f t="shared" si="21"/>
        <v>----</v>
      </c>
      <c r="AV43" s="88" t="str">
        <f t="shared" si="22"/>
        <v>----</v>
      </c>
      <c r="AW43" s="88" t="str">
        <f t="shared" si="23"/>
        <v>----</v>
      </c>
      <c r="AX43" s="88" t="str">
        <f t="shared" si="24"/>
        <v>----</v>
      </c>
      <c r="AY43" s="87" t="str">
        <f t="shared" si="25"/>
        <v>----</v>
      </c>
      <c r="AZ43" s="87" t="str">
        <f t="shared" si="26"/>
        <v>----</v>
      </c>
      <c r="BA43" s="7" t="str">
        <f t="shared" si="27"/>
        <v>----</v>
      </c>
      <c r="BB43" s="48" t="str">
        <f t="shared" si="28"/>
        <v>----</v>
      </c>
      <c r="BC43" s="7" t="str">
        <f t="shared" si="29"/>
        <v>----</v>
      </c>
      <c r="BD43" s="7" t="str">
        <f t="shared" si="30"/>
        <v>----</v>
      </c>
      <c r="BE43" s="7" t="str">
        <f t="shared" si="31"/>
        <v>----</v>
      </c>
      <c r="BF43" s="115">
        <f t="shared" si="32"/>
        <v>0.01</v>
      </c>
      <c r="BG43" s="116">
        <f t="shared" si="33"/>
        <v>-10</v>
      </c>
      <c r="BH43" s="7"/>
      <c r="BI43" s="64"/>
      <c r="BJ43" s="42"/>
      <c r="BN43" s="42"/>
      <c r="BO43" s="42"/>
      <c r="BP43" s="259">
        <v>1.25</v>
      </c>
      <c r="BQ43" s="211">
        <v>80</v>
      </c>
      <c r="BR43" s="211" t="e">
        <f>MATCH($BM$42,Tables!$B$4:$B$54)</f>
        <v>#DIV/0!</v>
      </c>
      <c r="BS43" s="260" t="e">
        <f>LOOKUP(BR43,Tables!$A$4:$A$54,Tables!$B$4:$B$54)</f>
        <v>#DIV/0!</v>
      </c>
      <c r="BT43" s="260" t="e">
        <f>LOOKUP(BR43+1,Tables!$A$4:$A$54,Tables!$B$4:$B$54)</f>
        <v>#DIV/0!</v>
      </c>
      <c r="BU43" s="260" t="e">
        <f>LOOKUP(BR43,Tables!$A$4:$A$54,Tables!$D$4:$D$54)</f>
        <v>#DIV/0!</v>
      </c>
      <c r="BV43" s="260" t="e">
        <f>LOOKUP(BR43+1,Tables!$A$4:$A$54,Tables!$D$4:$D$54)</f>
        <v>#DIV/0!</v>
      </c>
      <c r="BW43" s="15" t="e">
        <f t="shared" si="62"/>
        <v>#DIV/0!</v>
      </c>
      <c r="BX43" s="213" t="e">
        <f t="shared" si="70"/>
        <v>#DIV/0!</v>
      </c>
      <c r="BY43" s="214" t="str">
        <f t="shared" si="63"/>
        <v>----</v>
      </c>
      <c r="BZ43" s="214" t="str">
        <f t="shared" si="64"/>
        <v>----</v>
      </c>
      <c r="CA43" s="261" t="e">
        <f t="shared" si="39"/>
        <v>#DIV/0!</v>
      </c>
      <c r="CB43" s="262" t="e">
        <f t="shared" si="40"/>
        <v>#DIV/0!</v>
      </c>
      <c r="CC43" s="263" t="e">
        <f t="shared" si="41"/>
        <v>#DIV/0!</v>
      </c>
      <c r="CD43" s="264" t="e">
        <f t="shared" si="42"/>
        <v>#DIV/0!</v>
      </c>
      <c r="CE43" s="264" t="e">
        <f t="shared" si="43"/>
        <v>#DIV/0!</v>
      </c>
      <c r="CF43" s="265" t="str">
        <f t="shared" si="65"/>
        <v>----</v>
      </c>
      <c r="CG43" s="265" t="str">
        <f t="shared" si="66"/>
        <v>----</v>
      </c>
      <c r="CH43" s="264" t="e">
        <f t="shared" si="46"/>
        <v>#DIV/0!</v>
      </c>
      <c r="CI43" s="266" t="str">
        <f t="shared" si="67"/>
        <v>----</v>
      </c>
      <c r="CJ43" s="267" t="str">
        <f t="shared" si="68"/>
        <v>----</v>
      </c>
      <c r="CK43" s="76"/>
      <c r="CL43" s="102"/>
      <c r="CM43" s="165">
        <v>14</v>
      </c>
      <c r="CN43" s="166" t="str">
        <f t="shared" si="50"/>
        <v>----</v>
      </c>
      <c r="CO43" s="167" t="str">
        <f t="shared" si="51"/>
        <v>----</v>
      </c>
      <c r="CP43" s="168" t="str">
        <f t="shared" si="52"/>
        <v>n</v>
      </c>
      <c r="CQ43" s="169" t="e">
        <f t="shared" si="53"/>
        <v>#DIV/0!</v>
      </c>
      <c r="CR43" s="42"/>
      <c r="CS43" s="165">
        <v>64</v>
      </c>
      <c r="CT43" s="166" t="str">
        <f t="shared" si="54"/>
        <v>----</v>
      </c>
      <c r="CU43" s="167" t="str">
        <f t="shared" si="55"/>
        <v>----</v>
      </c>
      <c r="CV43" s="168" t="str">
        <f t="shared" si="56"/>
        <v>n</v>
      </c>
      <c r="CW43" s="169" t="e">
        <f t="shared" si="57"/>
        <v>#DIV/0!</v>
      </c>
      <c r="CX43" s="42"/>
      <c r="CY43" s="165">
        <v>114</v>
      </c>
      <c r="CZ43" s="188" t="str">
        <f t="shared" si="58"/>
        <v>----</v>
      </c>
      <c r="DA43" s="189" t="str">
        <f t="shared" si="59"/>
        <v>----</v>
      </c>
      <c r="DB43" s="168" t="str">
        <f t="shared" si="60"/>
        <v>n</v>
      </c>
      <c r="DC43" s="190" t="e">
        <f t="shared" si="61"/>
        <v>#DIV/0!</v>
      </c>
      <c r="DD43" s="60"/>
      <c r="DE43" s="18"/>
      <c r="DF43" s="42"/>
      <c r="DG43" s="42"/>
      <c r="DH43" s="42"/>
      <c r="DI43" s="42"/>
      <c r="DJ43" s="42"/>
      <c r="DK43" s="42"/>
      <c r="DL43" s="42"/>
      <c r="DM43" s="42"/>
      <c r="DN43" s="60"/>
    </row>
    <row r="44" spans="1:118" ht="13.8" thickBot="1" x14ac:dyDescent="0.3">
      <c r="A44" t="s">
        <v>208</v>
      </c>
      <c r="B44" s="4"/>
      <c r="M44" s="42"/>
      <c r="N44" s="42"/>
      <c r="O44" s="42"/>
      <c r="P44" s="42"/>
      <c r="Q44" s="40" t="str">
        <f t="shared" si="34"/>
        <v>----</v>
      </c>
      <c r="R44" s="741"/>
      <c r="S44" s="740"/>
      <c r="T44" s="358" t="str">
        <f t="shared" si="0"/>
        <v>----</v>
      </c>
      <c r="U44" s="360">
        <f t="shared" si="1"/>
        <v>-10</v>
      </c>
      <c r="V44" s="360" t="str">
        <f t="shared" si="2"/>
        <v>----</v>
      </c>
      <c r="W44" s="361">
        <f t="shared" si="3"/>
        <v>0</v>
      </c>
      <c r="X44" s="361">
        <f t="shared" si="4"/>
        <v>0</v>
      </c>
      <c r="Y44" s="361">
        <f t="shared" si="5"/>
        <v>0</v>
      </c>
      <c r="Z44" s="361">
        <f t="shared" si="6"/>
        <v>0</v>
      </c>
      <c r="AA44" s="361">
        <f t="shared" si="7"/>
        <v>0</v>
      </c>
      <c r="AB44" s="361">
        <f t="shared" si="8"/>
        <v>0</v>
      </c>
      <c r="AC44" s="361">
        <f t="shared" si="9"/>
        <v>0</v>
      </c>
      <c r="AD44" s="361">
        <f t="shared" si="10"/>
        <v>0</v>
      </c>
      <c r="AE44" s="361">
        <f t="shared" si="11"/>
        <v>0</v>
      </c>
      <c r="AF44" s="361">
        <f t="shared" si="12"/>
        <v>0</v>
      </c>
      <c r="AG44" s="361">
        <f t="shared" si="13"/>
        <v>0</v>
      </c>
      <c r="AH44" s="376">
        <f t="shared" si="14"/>
        <v>0</v>
      </c>
      <c r="AI44" s="747"/>
      <c r="AJ44" s="745"/>
      <c r="AK44" s="745"/>
      <c r="AL44" s="748"/>
      <c r="AM44" s="81">
        <f t="shared" si="15"/>
        <v>0</v>
      </c>
      <c r="AN44" s="29"/>
      <c r="AO44" s="371" t="e">
        <f t="shared" si="16"/>
        <v>#DIV/0!</v>
      </c>
      <c r="AP44" s="371" t="e">
        <f t="shared" si="17"/>
        <v>#DIV/0!</v>
      </c>
      <c r="AQ44" s="806" t="e">
        <f t="shared" si="18"/>
        <v>#DIV/0!</v>
      </c>
      <c r="AR44" s="806"/>
      <c r="AS44" s="40" t="str">
        <f t="shared" si="19"/>
        <v>----</v>
      </c>
      <c r="AT44" s="87" t="str">
        <f t="shared" si="20"/>
        <v xml:space="preserve"> </v>
      </c>
      <c r="AU44" s="88" t="str">
        <f t="shared" si="21"/>
        <v>----</v>
      </c>
      <c r="AV44" s="88" t="str">
        <f t="shared" si="22"/>
        <v>----</v>
      </c>
      <c r="AW44" s="88" t="str">
        <f t="shared" si="23"/>
        <v>----</v>
      </c>
      <c r="AX44" s="88" t="str">
        <f t="shared" si="24"/>
        <v>----</v>
      </c>
      <c r="AY44" s="87" t="str">
        <f t="shared" si="25"/>
        <v>----</v>
      </c>
      <c r="AZ44" s="87" t="str">
        <f t="shared" si="26"/>
        <v>----</v>
      </c>
      <c r="BA44" s="7" t="str">
        <f t="shared" si="27"/>
        <v>----</v>
      </c>
      <c r="BB44" s="48" t="str">
        <f t="shared" si="28"/>
        <v>----</v>
      </c>
      <c r="BC44" s="7" t="str">
        <f t="shared" si="29"/>
        <v>----</v>
      </c>
      <c r="BD44" s="7" t="str">
        <f t="shared" si="30"/>
        <v>----</v>
      </c>
      <c r="BE44" s="7" t="str">
        <f t="shared" si="31"/>
        <v>----</v>
      </c>
      <c r="BF44" s="115">
        <f t="shared" si="32"/>
        <v>0.01</v>
      </c>
      <c r="BG44" s="116">
        <f t="shared" si="33"/>
        <v>-10</v>
      </c>
      <c r="BH44" s="7"/>
      <c r="BI44" s="131"/>
      <c r="BJ44" s="42"/>
      <c r="BN44" s="23" t="e">
        <f>ROUND(BM42,2)</f>
        <v>#DIV/0!</v>
      </c>
      <c r="BO44" s="42"/>
      <c r="BP44" s="268">
        <v>1.05</v>
      </c>
      <c r="BQ44" s="269">
        <v>95</v>
      </c>
      <c r="BR44" s="270" t="e">
        <f>MATCH($BM$42,Tables!$B$4:$B$54)</f>
        <v>#DIV/0!</v>
      </c>
      <c r="BS44" s="271" t="e">
        <f>LOOKUP(BR44,Tables!$A$4:$A$54,Tables!$B$4:$B$54)</f>
        <v>#DIV/0!</v>
      </c>
      <c r="BT44" s="271" t="e">
        <f>LOOKUP(BR44+1,Tables!$A$4:$A$54,Tables!$B$4:$B$54)</f>
        <v>#DIV/0!</v>
      </c>
      <c r="BU44" s="271" t="e">
        <f>LOOKUP(BR44,Tables!$A$4:$A$54,Tables!$C$4:$C$54)</f>
        <v>#DIV/0!</v>
      </c>
      <c r="BV44" s="271" t="e">
        <f>LOOKUP(BR44+1,Tables!$A$4:$A$54,Tables!$C$4:$C$54)</f>
        <v>#DIV/0!</v>
      </c>
      <c r="BW44" s="53" t="e">
        <f t="shared" si="62"/>
        <v>#DIV/0!</v>
      </c>
      <c r="BX44" s="272" t="e">
        <f t="shared" si="70"/>
        <v>#DIV/0!</v>
      </c>
      <c r="BY44" s="273" t="str">
        <f t="shared" si="63"/>
        <v>----</v>
      </c>
      <c r="BZ44" s="273" t="str">
        <f t="shared" si="64"/>
        <v>----</v>
      </c>
      <c r="CA44" s="269" t="e">
        <f t="shared" si="39"/>
        <v>#DIV/0!</v>
      </c>
      <c r="CB44" s="269" t="e">
        <f t="shared" si="40"/>
        <v>#DIV/0!</v>
      </c>
      <c r="CC44" s="269" t="e">
        <f t="shared" si="41"/>
        <v>#DIV/0!</v>
      </c>
      <c r="CD44" s="269" t="e">
        <f t="shared" si="42"/>
        <v>#DIV/0!</v>
      </c>
      <c r="CE44" s="269" t="e">
        <f t="shared" si="43"/>
        <v>#DIV/0!</v>
      </c>
      <c r="CF44" s="274" t="str">
        <f t="shared" si="65"/>
        <v>----</v>
      </c>
      <c r="CG44" s="274" t="str">
        <f t="shared" si="66"/>
        <v>----</v>
      </c>
      <c r="CH44" s="275" t="e">
        <f t="shared" si="46"/>
        <v>#DIV/0!</v>
      </c>
      <c r="CI44" s="274" t="str">
        <f t="shared" si="67"/>
        <v>----</v>
      </c>
      <c r="CJ44" s="276" t="str">
        <f t="shared" si="68"/>
        <v>----</v>
      </c>
      <c r="CK44" s="76"/>
      <c r="CL44" s="102"/>
      <c r="CM44" s="165">
        <v>15</v>
      </c>
      <c r="CN44" s="166" t="str">
        <f t="shared" si="50"/>
        <v>----</v>
      </c>
      <c r="CO44" s="167" t="str">
        <f t="shared" si="51"/>
        <v>----</v>
      </c>
      <c r="CP44" s="168" t="str">
        <f t="shared" si="52"/>
        <v>n</v>
      </c>
      <c r="CQ44" s="169" t="e">
        <f t="shared" si="53"/>
        <v>#DIV/0!</v>
      </c>
      <c r="CR44" s="42"/>
      <c r="CS44" s="165">
        <v>65</v>
      </c>
      <c r="CT44" s="166" t="str">
        <f t="shared" si="54"/>
        <v>----</v>
      </c>
      <c r="CU44" s="167" t="str">
        <f t="shared" si="55"/>
        <v>----</v>
      </c>
      <c r="CV44" s="168" t="str">
        <f t="shared" si="56"/>
        <v>n</v>
      </c>
      <c r="CW44" s="169" t="e">
        <f t="shared" si="57"/>
        <v>#DIV/0!</v>
      </c>
      <c r="CX44" s="42"/>
      <c r="CY44" s="165">
        <v>115</v>
      </c>
      <c r="CZ44" s="188" t="str">
        <f t="shared" si="58"/>
        <v>----</v>
      </c>
      <c r="DA44" s="189" t="str">
        <f t="shared" si="59"/>
        <v>----</v>
      </c>
      <c r="DB44" s="168" t="str">
        <f t="shared" si="60"/>
        <v>n</v>
      </c>
      <c r="DC44" s="190" t="e">
        <f t="shared" si="61"/>
        <v>#DIV/0!</v>
      </c>
      <c r="DD44" s="60"/>
      <c r="DE44" s="18"/>
      <c r="DF44" s="42"/>
      <c r="DG44" s="42"/>
      <c r="DH44" s="42"/>
      <c r="DI44" s="42"/>
      <c r="DJ44" s="42"/>
      <c r="DK44" s="42"/>
      <c r="DL44" s="42"/>
      <c r="DM44" s="42"/>
      <c r="DN44" s="60"/>
    </row>
    <row r="45" spans="1:118" x14ac:dyDescent="0.25">
      <c r="A45" t="s">
        <v>203</v>
      </c>
      <c r="B45" s="4"/>
      <c r="M45" s="42"/>
      <c r="N45" s="42"/>
      <c r="O45" s="42"/>
      <c r="P45" s="42"/>
      <c r="Q45" s="40" t="str">
        <f t="shared" si="34"/>
        <v>----</v>
      </c>
      <c r="R45" s="741"/>
      <c r="S45" s="740"/>
      <c r="T45" s="358" t="str">
        <f t="shared" si="0"/>
        <v>----</v>
      </c>
      <c r="U45" s="360">
        <f t="shared" si="1"/>
        <v>-10</v>
      </c>
      <c r="V45" s="360" t="str">
        <f t="shared" si="2"/>
        <v>----</v>
      </c>
      <c r="W45" s="361">
        <f t="shared" si="3"/>
        <v>0</v>
      </c>
      <c r="X45" s="361">
        <f t="shared" si="4"/>
        <v>0</v>
      </c>
      <c r="Y45" s="361">
        <f t="shared" si="5"/>
        <v>0</v>
      </c>
      <c r="Z45" s="361">
        <f t="shared" si="6"/>
        <v>0</v>
      </c>
      <c r="AA45" s="361">
        <f t="shared" si="7"/>
        <v>0</v>
      </c>
      <c r="AB45" s="361">
        <f t="shared" si="8"/>
        <v>0</v>
      </c>
      <c r="AC45" s="361">
        <f t="shared" si="9"/>
        <v>0</v>
      </c>
      <c r="AD45" s="361">
        <f t="shared" si="10"/>
        <v>0</v>
      </c>
      <c r="AE45" s="361">
        <f t="shared" si="11"/>
        <v>0</v>
      </c>
      <c r="AF45" s="361">
        <f t="shared" si="12"/>
        <v>0</v>
      </c>
      <c r="AG45" s="361">
        <f t="shared" si="13"/>
        <v>0</v>
      </c>
      <c r="AH45" s="376">
        <f t="shared" si="14"/>
        <v>0</v>
      </c>
      <c r="AI45" s="747"/>
      <c r="AJ45" s="745"/>
      <c r="AK45" s="745"/>
      <c r="AL45" s="748"/>
      <c r="AM45" s="81">
        <f t="shared" si="15"/>
        <v>0</v>
      </c>
      <c r="AN45" s="29"/>
      <c r="AO45" s="371" t="e">
        <f t="shared" si="16"/>
        <v>#DIV/0!</v>
      </c>
      <c r="AP45" s="371" t="e">
        <f t="shared" si="17"/>
        <v>#DIV/0!</v>
      </c>
      <c r="AQ45" s="806" t="e">
        <f t="shared" si="18"/>
        <v>#DIV/0!</v>
      </c>
      <c r="AR45" s="806"/>
      <c r="AS45" s="40" t="str">
        <f t="shared" si="19"/>
        <v>----</v>
      </c>
      <c r="AT45" s="87" t="str">
        <f t="shared" si="20"/>
        <v xml:space="preserve"> </v>
      </c>
      <c r="AU45" s="88" t="str">
        <f t="shared" si="21"/>
        <v>----</v>
      </c>
      <c r="AV45" s="88" t="str">
        <f t="shared" si="22"/>
        <v>----</v>
      </c>
      <c r="AW45" s="88" t="str">
        <f t="shared" si="23"/>
        <v>----</v>
      </c>
      <c r="AX45" s="88" t="str">
        <f t="shared" si="24"/>
        <v>----</v>
      </c>
      <c r="AY45" s="87" t="str">
        <f t="shared" si="25"/>
        <v>----</v>
      </c>
      <c r="AZ45" s="87" t="str">
        <f t="shared" si="26"/>
        <v>----</v>
      </c>
      <c r="BA45" s="7" t="str">
        <f t="shared" si="27"/>
        <v>----</v>
      </c>
      <c r="BB45" s="48" t="str">
        <f t="shared" si="28"/>
        <v>----</v>
      </c>
      <c r="BC45" s="7" t="str">
        <f t="shared" si="29"/>
        <v>----</v>
      </c>
      <c r="BD45" s="7" t="str">
        <f t="shared" si="30"/>
        <v>----</v>
      </c>
      <c r="BE45" s="7" t="str">
        <f t="shared" si="31"/>
        <v>----</v>
      </c>
      <c r="BF45" s="115">
        <f t="shared" si="32"/>
        <v>0.01</v>
      </c>
      <c r="BG45" s="116">
        <f t="shared" si="33"/>
        <v>-10</v>
      </c>
      <c r="BH45" s="7"/>
      <c r="BI45" s="147"/>
      <c r="BJ45" s="148"/>
      <c r="BK45" s="149"/>
      <c r="BL45" s="149"/>
      <c r="BM45" s="150"/>
      <c r="BN45" s="148"/>
      <c r="BO45" s="148"/>
      <c r="CK45" s="76"/>
      <c r="CL45" s="102"/>
      <c r="CM45" s="165">
        <v>16</v>
      </c>
      <c r="CN45" s="166" t="str">
        <f t="shared" si="50"/>
        <v>----</v>
      </c>
      <c r="CO45" s="167" t="str">
        <f t="shared" si="51"/>
        <v>----</v>
      </c>
      <c r="CP45" s="168" t="str">
        <f t="shared" si="52"/>
        <v>n</v>
      </c>
      <c r="CQ45" s="169" t="e">
        <f t="shared" si="53"/>
        <v>#DIV/0!</v>
      </c>
      <c r="CR45" s="42"/>
      <c r="CS45" s="165">
        <v>66</v>
      </c>
      <c r="CT45" s="166" t="str">
        <f t="shared" si="54"/>
        <v>----</v>
      </c>
      <c r="CU45" s="167" t="str">
        <f t="shared" si="55"/>
        <v>----</v>
      </c>
      <c r="CV45" s="168" t="str">
        <f t="shared" si="56"/>
        <v>n</v>
      </c>
      <c r="CW45" s="169" t="e">
        <f t="shared" si="57"/>
        <v>#DIV/0!</v>
      </c>
      <c r="CX45" s="42"/>
      <c r="CY45" s="165">
        <v>116</v>
      </c>
      <c r="CZ45" s="188" t="str">
        <f t="shared" si="58"/>
        <v>----</v>
      </c>
      <c r="DA45" s="189" t="str">
        <f t="shared" si="59"/>
        <v>----</v>
      </c>
      <c r="DB45" s="168" t="str">
        <f t="shared" si="60"/>
        <v>n</v>
      </c>
      <c r="DC45" s="190" t="e">
        <f t="shared" si="61"/>
        <v>#DIV/0!</v>
      </c>
      <c r="DD45" s="60"/>
      <c r="DE45" s="18"/>
      <c r="DF45" s="42"/>
      <c r="DG45" s="42"/>
      <c r="DH45" s="42"/>
      <c r="DI45" s="42"/>
      <c r="DJ45" s="42"/>
      <c r="DK45" s="42"/>
      <c r="DL45" s="42"/>
      <c r="DM45" s="42"/>
      <c r="DN45" s="60"/>
    </row>
    <row r="46" spans="1:118" x14ac:dyDescent="0.25">
      <c r="B46" s="4"/>
      <c r="M46" s="42"/>
      <c r="N46" s="42"/>
      <c r="O46" s="42"/>
      <c r="P46" s="42"/>
      <c r="Q46" s="40" t="str">
        <f t="shared" si="34"/>
        <v>----</v>
      </c>
      <c r="R46" s="741"/>
      <c r="S46" s="740"/>
      <c r="T46" s="358" t="str">
        <f t="shared" si="0"/>
        <v>----</v>
      </c>
      <c r="U46" s="360">
        <f t="shared" si="1"/>
        <v>-10</v>
      </c>
      <c r="V46" s="360" t="str">
        <f t="shared" si="2"/>
        <v>----</v>
      </c>
      <c r="W46" s="361">
        <f t="shared" si="3"/>
        <v>0</v>
      </c>
      <c r="X46" s="361">
        <f t="shared" si="4"/>
        <v>0</v>
      </c>
      <c r="Y46" s="361">
        <f t="shared" si="5"/>
        <v>0</v>
      </c>
      <c r="Z46" s="361">
        <f t="shared" si="6"/>
        <v>0</v>
      </c>
      <c r="AA46" s="361">
        <f t="shared" si="7"/>
        <v>0</v>
      </c>
      <c r="AB46" s="361">
        <f t="shared" si="8"/>
        <v>0</v>
      </c>
      <c r="AC46" s="361">
        <f t="shared" si="9"/>
        <v>0</v>
      </c>
      <c r="AD46" s="361">
        <f t="shared" si="10"/>
        <v>0</v>
      </c>
      <c r="AE46" s="361">
        <f t="shared" si="11"/>
        <v>0</v>
      </c>
      <c r="AF46" s="361">
        <f t="shared" si="12"/>
        <v>0</v>
      </c>
      <c r="AG46" s="361">
        <f t="shared" si="13"/>
        <v>0</v>
      </c>
      <c r="AH46" s="376">
        <f t="shared" si="14"/>
        <v>0</v>
      </c>
      <c r="AI46" s="747"/>
      <c r="AJ46" s="745"/>
      <c r="AK46" s="745"/>
      <c r="AL46" s="748"/>
      <c r="AM46" s="81">
        <f t="shared" si="15"/>
        <v>0</v>
      </c>
      <c r="AN46" s="29"/>
      <c r="AO46" s="371" t="e">
        <f t="shared" si="16"/>
        <v>#DIV/0!</v>
      </c>
      <c r="AP46" s="371" t="e">
        <f t="shared" si="17"/>
        <v>#DIV/0!</v>
      </c>
      <c r="AQ46" s="806" t="e">
        <f t="shared" si="18"/>
        <v>#DIV/0!</v>
      </c>
      <c r="AR46" s="806"/>
      <c r="AS46" s="40" t="str">
        <f t="shared" si="19"/>
        <v>----</v>
      </c>
      <c r="AT46" s="87" t="str">
        <f t="shared" si="20"/>
        <v xml:space="preserve"> </v>
      </c>
      <c r="AU46" s="88" t="str">
        <f t="shared" si="21"/>
        <v>----</v>
      </c>
      <c r="AV46" s="88" t="str">
        <f t="shared" si="22"/>
        <v>----</v>
      </c>
      <c r="AW46" s="88" t="str">
        <f t="shared" si="23"/>
        <v>----</v>
      </c>
      <c r="AX46" s="88" t="str">
        <f t="shared" si="24"/>
        <v>----</v>
      </c>
      <c r="AY46" s="87" t="str">
        <f t="shared" si="25"/>
        <v>----</v>
      </c>
      <c r="AZ46" s="87" t="str">
        <f t="shared" si="26"/>
        <v>----</v>
      </c>
      <c r="BA46" s="7" t="str">
        <f t="shared" si="27"/>
        <v>----</v>
      </c>
      <c r="BB46" s="48" t="str">
        <f t="shared" si="28"/>
        <v>----</v>
      </c>
      <c r="BC46" s="7" t="str">
        <f t="shared" si="29"/>
        <v>----</v>
      </c>
      <c r="BD46" s="7" t="str">
        <f t="shared" si="30"/>
        <v>----</v>
      </c>
      <c r="BE46" s="7" t="str">
        <f t="shared" si="31"/>
        <v>----</v>
      </c>
      <c r="BF46" s="115">
        <f t="shared" si="32"/>
        <v>0.01</v>
      </c>
      <c r="BG46" s="116">
        <f t="shared" si="33"/>
        <v>-10</v>
      </c>
      <c r="BH46" s="7"/>
      <c r="BI46" s="131" t="s">
        <v>219</v>
      </c>
      <c r="BJ46" s="23"/>
      <c r="BK46" s="126"/>
      <c r="BL46" s="126"/>
      <c r="BM46" s="67"/>
      <c r="BN46" s="23"/>
      <c r="BO46" s="23"/>
      <c r="CK46" s="76"/>
      <c r="CL46" s="102"/>
      <c r="CM46" s="165">
        <v>17</v>
      </c>
      <c r="CN46" s="166" t="str">
        <f t="shared" si="50"/>
        <v>----</v>
      </c>
      <c r="CO46" s="167" t="str">
        <f t="shared" si="51"/>
        <v>----</v>
      </c>
      <c r="CP46" s="168" t="str">
        <f t="shared" si="52"/>
        <v>n</v>
      </c>
      <c r="CQ46" s="169" t="e">
        <f t="shared" si="53"/>
        <v>#DIV/0!</v>
      </c>
      <c r="CR46" s="42"/>
      <c r="CS46" s="165">
        <v>67</v>
      </c>
      <c r="CT46" s="166" t="str">
        <f t="shared" si="54"/>
        <v>----</v>
      </c>
      <c r="CU46" s="167" t="str">
        <f t="shared" si="55"/>
        <v>----</v>
      </c>
      <c r="CV46" s="168" t="str">
        <f t="shared" si="56"/>
        <v>n</v>
      </c>
      <c r="CW46" s="169" t="e">
        <f t="shared" si="57"/>
        <v>#DIV/0!</v>
      </c>
      <c r="CX46" s="42"/>
      <c r="CY46" s="165">
        <v>117</v>
      </c>
      <c r="CZ46" s="188" t="str">
        <f t="shared" si="58"/>
        <v>----</v>
      </c>
      <c r="DA46" s="189" t="str">
        <f t="shared" si="59"/>
        <v>----</v>
      </c>
      <c r="DB46" s="168" t="str">
        <f t="shared" si="60"/>
        <v>n</v>
      </c>
      <c r="DC46" s="190" t="e">
        <f t="shared" si="61"/>
        <v>#DIV/0!</v>
      </c>
      <c r="DD46" s="60"/>
      <c r="DE46" s="18"/>
      <c r="DF46" s="42"/>
      <c r="DG46" s="42"/>
      <c r="DH46" s="42"/>
      <c r="DI46" s="42"/>
      <c r="DJ46" s="42"/>
      <c r="DK46" s="42"/>
      <c r="DL46" s="42"/>
      <c r="DM46" s="42"/>
      <c r="DN46" s="60"/>
    </row>
    <row r="47" spans="1:118" x14ac:dyDescent="0.25">
      <c r="A47" s="4" t="s">
        <v>123</v>
      </c>
      <c r="B47" s="4"/>
      <c r="M47" s="42"/>
      <c r="N47" s="42"/>
      <c r="O47" s="42"/>
      <c r="P47" s="42"/>
      <c r="Q47" s="40" t="str">
        <f t="shared" si="34"/>
        <v>----</v>
      </c>
      <c r="R47" s="741"/>
      <c r="S47" s="740"/>
      <c r="T47" s="358" t="str">
        <f t="shared" si="0"/>
        <v>----</v>
      </c>
      <c r="U47" s="360">
        <f t="shared" si="1"/>
        <v>-10</v>
      </c>
      <c r="V47" s="360" t="str">
        <f t="shared" si="2"/>
        <v>----</v>
      </c>
      <c r="W47" s="361">
        <f t="shared" si="3"/>
        <v>0</v>
      </c>
      <c r="X47" s="361">
        <f t="shared" si="4"/>
        <v>0</v>
      </c>
      <c r="Y47" s="361">
        <f t="shared" si="5"/>
        <v>0</v>
      </c>
      <c r="Z47" s="361">
        <f t="shared" si="6"/>
        <v>0</v>
      </c>
      <c r="AA47" s="361">
        <f t="shared" si="7"/>
        <v>0</v>
      </c>
      <c r="AB47" s="361">
        <f t="shared" si="8"/>
        <v>0</v>
      </c>
      <c r="AC47" s="361">
        <f t="shared" si="9"/>
        <v>0</v>
      </c>
      <c r="AD47" s="361">
        <f t="shared" si="10"/>
        <v>0</v>
      </c>
      <c r="AE47" s="361">
        <f t="shared" si="11"/>
        <v>0</v>
      </c>
      <c r="AF47" s="361">
        <f t="shared" si="12"/>
        <v>0</v>
      </c>
      <c r="AG47" s="361">
        <f t="shared" si="13"/>
        <v>0</v>
      </c>
      <c r="AH47" s="376">
        <f t="shared" si="14"/>
        <v>0</v>
      </c>
      <c r="AI47" s="747"/>
      <c r="AJ47" s="745"/>
      <c r="AK47" s="745"/>
      <c r="AL47" s="748"/>
      <c r="AM47" s="81">
        <f t="shared" si="15"/>
        <v>0</v>
      </c>
      <c r="AN47" s="29"/>
      <c r="AO47" s="371" t="e">
        <f t="shared" si="16"/>
        <v>#DIV/0!</v>
      </c>
      <c r="AP47" s="371" t="e">
        <f t="shared" si="17"/>
        <v>#DIV/0!</v>
      </c>
      <c r="AQ47" s="806" t="e">
        <f t="shared" si="18"/>
        <v>#DIV/0!</v>
      </c>
      <c r="AR47" s="806"/>
      <c r="AS47" s="40" t="str">
        <f t="shared" si="19"/>
        <v>----</v>
      </c>
      <c r="AT47" s="87" t="str">
        <f t="shared" si="20"/>
        <v xml:space="preserve"> </v>
      </c>
      <c r="AU47" s="88" t="str">
        <f t="shared" si="21"/>
        <v>----</v>
      </c>
      <c r="AV47" s="88" t="str">
        <f t="shared" si="22"/>
        <v>----</v>
      </c>
      <c r="AW47" s="88" t="str">
        <f t="shared" si="23"/>
        <v>----</v>
      </c>
      <c r="AX47" s="88" t="str">
        <f t="shared" si="24"/>
        <v>----</v>
      </c>
      <c r="AY47" s="87" t="str">
        <f t="shared" si="25"/>
        <v>----</v>
      </c>
      <c r="AZ47" s="87" t="str">
        <f t="shared" si="26"/>
        <v>----</v>
      </c>
      <c r="BA47" s="7" t="str">
        <f t="shared" si="27"/>
        <v>----</v>
      </c>
      <c r="BB47" s="48" t="str">
        <f t="shared" si="28"/>
        <v>----</v>
      </c>
      <c r="BC47" s="7" t="str">
        <f t="shared" si="29"/>
        <v>----</v>
      </c>
      <c r="BD47" s="7" t="str">
        <f t="shared" si="30"/>
        <v>----</v>
      </c>
      <c r="BE47" s="7" t="str">
        <f t="shared" si="31"/>
        <v>----</v>
      </c>
      <c r="BF47" s="115">
        <f t="shared" si="32"/>
        <v>0.01</v>
      </c>
      <c r="BG47" s="116">
        <f t="shared" si="33"/>
        <v>-10</v>
      </c>
      <c r="BH47" s="7"/>
      <c r="BI47" s="147" t="s">
        <v>236</v>
      </c>
      <c r="BK47" s="62"/>
      <c r="BL47" s="62"/>
      <c r="BM47" s="67"/>
      <c r="BN47" s="42"/>
      <c r="BO47" s="42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76"/>
      <c r="CL47" s="102"/>
      <c r="CM47" s="165">
        <v>18</v>
      </c>
      <c r="CN47" s="166" t="str">
        <f t="shared" si="50"/>
        <v>----</v>
      </c>
      <c r="CO47" s="167" t="str">
        <f t="shared" si="51"/>
        <v>----</v>
      </c>
      <c r="CP47" s="168" t="str">
        <f t="shared" si="52"/>
        <v>n</v>
      </c>
      <c r="CQ47" s="169" t="e">
        <f t="shared" si="53"/>
        <v>#DIV/0!</v>
      </c>
      <c r="CR47" s="42"/>
      <c r="CS47" s="165">
        <v>68</v>
      </c>
      <c r="CT47" s="166" t="str">
        <f t="shared" si="54"/>
        <v>----</v>
      </c>
      <c r="CU47" s="167" t="str">
        <f t="shared" si="55"/>
        <v>----</v>
      </c>
      <c r="CV47" s="168" t="str">
        <f t="shared" si="56"/>
        <v>n</v>
      </c>
      <c r="CW47" s="169" t="e">
        <f t="shared" si="57"/>
        <v>#DIV/0!</v>
      </c>
      <c r="CX47" s="42"/>
      <c r="CY47" s="165">
        <v>118</v>
      </c>
      <c r="CZ47" s="188" t="str">
        <f t="shared" si="58"/>
        <v>----</v>
      </c>
      <c r="DA47" s="189" t="str">
        <f t="shared" si="59"/>
        <v>----</v>
      </c>
      <c r="DB47" s="168" t="str">
        <f t="shared" si="60"/>
        <v>n</v>
      </c>
      <c r="DC47" s="190" t="e">
        <f t="shared" si="61"/>
        <v>#DIV/0!</v>
      </c>
      <c r="DD47" s="60"/>
      <c r="DE47" s="18"/>
      <c r="DF47" s="42"/>
      <c r="DG47" s="42"/>
      <c r="DH47" s="42"/>
      <c r="DI47" s="42"/>
      <c r="DJ47" s="42"/>
      <c r="DK47" s="42"/>
      <c r="DL47" s="42"/>
      <c r="DM47" s="42"/>
      <c r="DN47" s="60"/>
    </row>
    <row r="48" spans="1:118" ht="15.6" x14ac:dyDescent="0.25">
      <c r="A48" t="s">
        <v>211</v>
      </c>
      <c r="B48" s="4"/>
      <c r="M48" s="42"/>
      <c r="N48" s="42"/>
      <c r="O48" s="42"/>
      <c r="P48" s="42"/>
      <c r="Q48" s="40" t="str">
        <f t="shared" si="34"/>
        <v>----</v>
      </c>
      <c r="R48" s="741"/>
      <c r="S48" s="740"/>
      <c r="T48" s="358" t="str">
        <f t="shared" si="0"/>
        <v>----</v>
      </c>
      <c r="U48" s="360">
        <f t="shared" si="1"/>
        <v>-10</v>
      </c>
      <c r="V48" s="360" t="str">
        <f t="shared" si="2"/>
        <v>----</v>
      </c>
      <c r="W48" s="361">
        <f t="shared" si="3"/>
        <v>0</v>
      </c>
      <c r="X48" s="361">
        <f t="shared" si="4"/>
        <v>0</v>
      </c>
      <c r="Y48" s="361">
        <f t="shared" si="5"/>
        <v>0</v>
      </c>
      <c r="Z48" s="361">
        <f t="shared" si="6"/>
        <v>0</v>
      </c>
      <c r="AA48" s="361">
        <f t="shared" si="7"/>
        <v>0</v>
      </c>
      <c r="AB48" s="361">
        <f t="shared" si="8"/>
        <v>0</v>
      </c>
      <c r="AC48" s="361">
        <f t="shared" si="9"/>
        <v>0</v>
      </c>
      <c r="AD48" s="361">
        <f t="shared" si="10"/>
        <v>0</v>
      </c>
      <c r="AE48" s="361">
        <f t="shared" si="11"/>
        <v>0</v>
      </c>
      <c r="AF48" s="361">
        <f t="shared" si="12"/>
        <v>0</v>
      </c>
      <c r="AG48" s="361">
        <f t="shared" si="13"/>
        <v>0</v>
      </c>
      <c r="AH48" s="376">
        <f t="shared" si="14"/>
        <v>0</v>
      </c>
      <c r="AI48" s="747"/>
      <c r="AJ48" s="745"/>
      <c r="AK48" s="745"/>
      <c r="AL48" s="748"/>
      <c r="AM48" s="81">
        <f t="shared" si="15"/>
        <v>0</v>
      </c>
      <c r="AN48" s="29"/>
      <c r="AO48" s="371" t="e">
        <f t="shared" si="16"/>
        <v>#DIV/0!</v>
      </c>
      <c r="AP48" s="371" t="e">
        <f t="shared" si="17"/>
        <v>#DIV/0!</v>
      </c>
      <c r="AQ48" s="806" t="e">
        <f t="shared" si="18"/>
        <v>#DIV/0!</v>
      </c>
      <c r="AR48" s="806"/>
      <c r="AS48" s="40" t="str">
        <f t="shared" si="19"/>
        <v>----</v>
      </c>
      <c r="AT48" s="87" t="str">
        <f t="shared" si="20"/>
        <v xml:space="preserve"> </v>
      </c>
      <c r="AU48" s="88" t="str">
        <f t="shared" si="21"/>
        <v>----</v>
      </c>
      <c r="AV48" s="88" t="str">
        <f t="shared" si="22"/>
        <v>----</v>
      </c>
      <c r="AW48" s="88" t="str">
        <f t="shared" si="23"/>
        <v>----</v>
      </c>
      <c r="AX48" s="88" t="str">
        <f t="shared" si="24"/>
        <v>----</v>
      </c>
      <c r="AY48" s="87" t="str">
        <f t="shared" si="25"/>
        <v>----</v>
      </c>
      <c r="AZ48" s="87" t="str">
        <f t="shared" si="26"/>
        <v>----</v>
      </c>
      <c r="BA48" s="7" t="str">
        <f t="shared" si="27"/>
        <v>----</v>
      </c>
      <c r="BB48" s="48" t="str">
        <f t="shared" si="28"/>
        <v>----</v>
      </c>
      <c r="BC48" s="7" t="str">
        <f t="shared" si="29"/>
        <v>----</v>
      </c>
      <c r="BD48" s="7" t="str">
        <f t="shared" si="30"/>
        <v>----</v>
      </c>
      <c r="BE48" s="7" t="str">
        <f t="shared" si="31"/>
        <v>----</v>
      </c>
      <c r="BF48" s="115">
        <f t="shared" si="32"/>
        <v>0.01</v>
      </c>
      <c r="BG48" s="116">
        <f t="shared" si="33"/>
        <v>-10</v>
      </c>
      <c r="BH48" s="7"/>
      <c r="BI48" s="131" t="s">
        <v>220</v>
      </c>
      <c r="BJ48" s="23"/>
      <c r="BK48" s="126"/>
      <c r="BL48" s="126"/>
      <c r="BM48" s="67"/>
      <c r="BN48" s="23"/>
      <c r="BO48" s="23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60"/>
      <c r="CL48" s="18"/>
      <c r="CM48" s="165">
        <v>19</v>
      </c>
      <c r="CN48" s="166" t="str">
        <f t="shared" si="50"/>
        <v>----</v>
      </c>
      <c r="CO48" s="167" t="str">
        <f t="shared" si="51"/>
        <v>----</v>
      </c>
      <c r="CP48" s="168" t="str">
        <f t="shared" si="52"/>
        <v>n</v>
      </c>
      <c r="CQ48" s="169" t="e">
        <f t="shared" si="53"/>
        <v>#DIV/0!</v>
      </c>
      <c r="CR48" s="42"/>
      <c r="CS48" s="165">
        <v>69</v>
      </c>
      <c r="CT48" s="166" t="str">
        <f t="shared" si="54"/>
        <v>----</v>
      </c>
      <c r="CU48" s="167" t="str">
        <f t="shared" si="55"/>
        <v>----</v>
      </c>
      <c r="CV48" s="168" t="str">
        <f t="shared" si="56"/>
        <v>n</v>
      </c>
      <c r="CW48" s="169" t="e">
        <f t="shared" si="57"/>
        <v>#DIV/0!</v>
      </c>
      <c r="CX48" s="42"/>
      <c r="CY48" s="165">
        <v>119</v>
      </c>
      <c r="CZ48" s="188" t="str">
        <f t="shared" si="58"/>
        <v>----</v>
      </c>
      <c r="DA48" s="189" t="str">
        <f t="shared" si="59"/>
        <v>----</v>
      </c>
      <c r="DB48" s="168" t="str">
        <f t="shared" si="60"/>
        <v>n</v>
      </c>
      <c r="DC48" s="190" t="e">
        <f t="shared" si="61"/>
        <v>#DIV/0!</v>
      </c>
      <c r="DD48" s="60"/>
      <c r="DE48" s="18"/>
      <c r="DF48" s="42"/>
      <c r="DG48" s="42"/>
      <c r="DH48" s="42"/>
      <c r="DI48" s="42"/>
      <c r="DJ48" s="42"/>
      <c r="DK48" s="42"/>
      <c r="DL48" s="42"/>
      <c r="DM48" s="42"/>
      <c r="DN48" s="60"/>
    </row>
    <row r="49" spans="1:118" x14ac:dyDescent="0.25">
      <c r="A49" s="43" t="s">
        <v>127</v>
      </c>
      <c r="B49" s="4"/>
      <c r="M49" s="42"/>
      <c r="N49" s="42"/>
      <c r="O49" s="42"/>
      <c r="P49" s="42"/>
      <c r="Q49" s="40" t="str">
        <f t="shared" si="34"/>
        <v>----</v>
      </c>
      <c r="R49" s="741"/>
      <c r="S49" s="740"/>
      <c r="T49" s="358" t="str">
        <f t="shared" si="0"/>
        <v>----</v>
      </c>
      <c r="U49" s="360">
        <f t="shared" si="1"/>
        <v>-10</v>
      </c>
      <c r="V49" s="360" t="str">
        <f t="shared" si="2"/>
        <v>----</v>
      </c>
      <c r="W49" s="361">
        <f t="shared" si="3"/>
        <v>0</v>
      </c>
      <c r="X49" s="361">
        <f t="shared" si="4"/>
        <v>0</v>
      </c>
      <c r="Y49" s="361">
        <f t="shared" si="5"/>
        <v>0</v>
      </c>
      <c r="Z49" s="361">
        <f t="shared" si="6"/>
        <v>0</v>
      </c>
      <c r="AA49" s="361">
        <f t="shared" si="7"/>
        <v>0</v>
      </c>
      <c r="AB49" s="361">
        <f t="shared" si="8"/>
        <v>0</v>
      </c>
      <c r="AC49" s="361">
        <f t="shared" si="9"/>
        <v>0</v>
      </c>
      <c r="AD49" s="361">
        <f t="shared" si="10"/>
        <v>0</v>
      </c>
      <c r="AE49" s="361">
        <f t="shared" si="11"/>
        <v>0</v>
      </c>
      <c r="AF49" s="361">
        <f t="shared" si="12"/>
        <v>0</v>
      </c>
      <c r="AG49" s="361">
        <f t="shared" si="13"/>
        <v>0</v>
      </c>
      <c r="AH49" s="376">
        <f t="shared" si="14"/>
        <v>0</v>
      </c>
      <c r="AI49" s="747"/>
      <c r="AJ49" s="745"/>
      <c r="AK49" s="745"/>
      <c r="AL49" s="748"/>
      <c r="AM49" s="81">
        <f t="shared" si="15"/>
        <v>0</v>
      </c>
      <c r="AN49" s="29"/>
      <c r="AO49" s="371" t="e">
        <f t="shared" si="16"/>
        <v>#DIV/0!</v>
      </c>
      <c r="AP49" s="371" t="e">
        <f t="shared" si="17"/>
        <v>#DIV/0!</v>
      </c>
      <c r="AQ49" s="806" t="e">
        <f t="shared" si="18"/>
        <v>#DIV/0!</v>
      </c>
      <c r="AR49" s="806"/>
      <c r="AS49" s="40" t="str">
        <f t="shared" si="19"/>
        <v>----</v>
      </c>
      <c r="AT49" s="87" t="str">
        <f t="shared" si="20"/>
        <v xml:space="preserve"> </v>
      </c>
      <c r="AU49" s="88" t="str">
        <f t="shared" si="21"/>
        <v>----</v>
      </c>
      <c r="AV49" s="88" t="str">
        <f t="shared" si="22"/>
        <v>----</v>
      </c>
      <c r="AW49" s="88" t="str">
        <f t="shared" si="23"/>
        <v>----</v>
      </c>
      <c r="AX49" s="88" t="str">
        <f t="shared" si="24"/>
        <v>----</v>
      </c>
      <c r="AY49" s="87" t="str">
        <f t="shared" si="25"/>
        <v>----</v>
      </c>
      <c r="AZ49" s="87" t="str">
        <f t="shared" si="26"/>
        <v>----</v>
      </c>
      <c r="BA49" s="7" t="str">
        <f t="shared" si="27"/>
        <v>----</v>
      </c>
      <c r="BB49" s="48" t="str">
        <f t="shared" si="28"/>
        <v>----</v>
      </c>
      <c r="BC49" s="7" t="str">
        <f t="shared" si="29"/>
        <v>----</v>
      </c>
      <c r="BD49" s="7" t="str">
        <f t="shared" si="30"/>
        <v>----</v>
      </c>
      <c r="BE49" s="7" t="str">
        <f t="shared" si="31"/>
        <v>----</v>
      </c>
      <c r="BF49" s="115">
        <f t="shared" si="32"/>
        <v>0.01</v>
      </c>
      <c r="BG49" s="116">
        <f t="shared" si="33"/>
        <v>-10</v>
      </c>
      <c r="BH49" s="7"/>
      <c r="BI49" s="132" t="s">
        <v>222</v>
      </c>
      <c r="BJ49" s="5"/>
      <c r="BK49" s="23"/>
      <c r="BL49" s="23"/>
      <c r="BM49" s="23"/>
      <c r="BN49" s="23"/>
      <c r="BO49" s="23"/>
      <c r="CI49" s="42"/>
      <c r="CK49" s="60"/>
      <c r="CL49" s="18"/>
      <c r="CM49" s="170">
        <v>20</v>
      </c>
      <c r="CN49" s="171" t="str">
        <f t="shared" si="50"/>
        <v>----</v>
      </c>
      <c r="CO49" s="172" t="str">
        <f t="shared" si="51"/>
        <v>----</v>
      </c>
      <c r="CP49" s="173" t="str">
        <f t="shared" si="52"/>
        <v>n</v>
      </c>
      <c r="CQ49" s="174" t="e">
        <f t="shared" si="53"/>
        <v>#DIV/0!</v>
      </c>
      <c r="CR49" s="42"/>
      <c r="CS49" s="170">
        <v>70</v>
      </c>
      <c r="CT49" s="171" t="str">
        <f t="shared" si="54"/>
        <v>----</v>
      </c>
      <c r="CU49" s="172" t="str">
        <f t="shared" si="55"/>
        <v>----</v>
      </c>
      <c r="CV49" s="173" t="str">
        <f t="shared" si="56"/>
        <v>n</v>
      </c>
      <c r="CW49" s="174" t="e">
        <f t="shared" si="57"/>
        <v>#DIV/0!</v>
      </c>
      <c r="CX49" s="42"/>
      <c r="CY49" s="170">
        <v>120</v>
      </c>
      <c r="CZ49" s="191" t="str">
        <f t="shared" si="58"/>
        <v>----</v>
      </c>
      <c r="DA49" s="192" t="str">
        <f t="shared" si="59"/>
        <v>----</v>
      </c>
      <c r="DB49" s="173" t="str">
        <f t="shared" si="60"/>
        <v>n</v>
      </c>
      <c r="DC49" s="193" t="e">
        <f t="shared" si="61"/>
        <v>#DIV/0!</v>
      </c>
      <c r="DD49" s="60"/>
      <c r="DE49" s="18"/>
      <c r="DF49" s="42"/>
      <c r="DG49" s="42"/>
      <c r="DH49" s="42"/>
      <c r="DI49" s="42"/>
      <c r="DJ49" s="42"/>
      <c r="DK49" s="42"/>
      <c r="DL49" s="42"/>
      <c r="DM49" s="42"/>
      <c r="DN49" s="60"/>
    </row>
    <row r="50" spans="1:118" ht="15.6" x14ac:dyDescent="0.3">
      <c r="A50" s="42" t="s">
        <v>134</v>
      </c>
      <c r="M50" s="42"/>
      <c r="N50" s="42"/>
      <c r="O50" s="42"/>
      <c r="P50" s="42"/>
      <c r="Q50" s="41" t="str">
        <f t="shared" si="34"/>
        <v>----</v>
      </c>
      <c r="R50" s="742"/>
      <c r="S50" s="743"/>
      <c r="T50" s="359" t="str">
        <f t="shared" si="0"/>
        <v>----</v>
      </c>
      <c r="U50" s="360">
        <f t="shared" si="1"/>
        <v>-10</v>
      </c>
      <c r="V50" s="360" t="str">
        <f t="shared" si="2"/>
        <v>----</v>
      </c>
      <c r="W50" s="361">
        <f t="shared" si="3"/>
        <v>0</v>
      </c>
      <c r="X50" s="361">
        <f t="shared" si="4"/>
        <v>0</v>
      </c>
      <c r="Y50" s="361">
        <f t="shared" si="5"/>
        <v>0</v>
      </c>
      <c r="Z50" s="361">
        <f t="shared" si="6"/>
        <v>0</v>
      </c>
      <c r="AA50" s="361">
        <f t="shared" si="7"/>
        <v>0</v>
      </c>
      <c r="AB50" s="361">
        <f t="shared" si="8"/>
        <v>0</v>
      </c>
      <c r="AC50" s="361">
        <f t="shared" si="9"/>
        <v>0</v>
      </c>
      <c r="AD50" s="361">
        <f t="shared" si="10"/>
        <v>0</v>
      </c>
      <c r="AE50" s="361">
        <f t="shared" si="11"/>
        <v>0</v>
      </c>
      <c r="AF50" s="361">
        <f t="shared" si="12"/>
        <v>0</v>
      </c>
      <c r="AG50" s="361">
        <f t="shared" si="13"/>
        <v>0</v>
      </c>
      <c r="AH50" s="376">
        <f t="shared" si="14"/>
        <v>0</v>
      </c>
      <c r="AI50" s="749"/>
      <c r="AJ50" s="750"/>
      <c r="AK50" s="750"/>
      <c r="AL50" s="751"/>
      <c r="AM50" s="81">
        <f t="shared" si="15"/>
        <v>0</v>
      </c>
      <c r="AN50" s="29"/>
      <c r="AO50" s="372" t="e">
        <f t="shared" si="16"/>
        <v>#DIV/0!</v>
      </c>
      <c r="AP50" s="372" t="e">
        <f t="shared" si="17"/>
        <v>#DIV/0!</v>
      </c>
      <c r="AQ50" s="807" t="e">
        <f t="shared" si="18"/>
        <v>#DIV/0!</v>
      </c>
      <c r="AR50" s="807"/>
      <c r="AS50" s="41" t="str">
        <f t="shared" si="19"/>
        <v>----</v>
      </c>
      <c r="AT50" s="91" t="str">
        <f t="shared" si="20"/>
        <v xml:space="preserve"> </v>
      </c>
      <c r="AU50" s="92" t="str">
        <f t="shared" si="21"/>
        <v>----</v>
      </c>
      <c r="AV50" s="92" t="str">
        <f t="shared" si="22"/>
        <v>----</v>
      </c>
      <c r="AW50" s="92" t="str">
        <f t="shared" si="23"/>
        <v>----</v>
      </c>
      <c r="AX50" s="92" t="str">
        <f t="shared" si="24"/>
        <v>----</v>
      </c>
      <c r="AY50" s="91" t="str">
        <f t="shared" si="25"/>
        <v>----</v>
      </c>
      <c r="AZ50" s="91" t="str">
        <f t="shared" si="26"/>
        <v>----</v>
      </c>
      <c r="BA50" s="7" t="str">
        <f t="shared" si="27"/>
        <v>----</v>
      </c>
      <c r="BB50" s="48" t="str">
        <f t="shared" si="28"/>
        <v>----</v>
      </c>
      <c r="BC50" s="7" t="str">
        <f t="shared" si="29"/>
        <v>----</v>
      </c>
      <c r="BD50" s="7" t="str">
        <f t="shared" si="30"/>
        <v>----</v>
      </c>
      <c r="BE50" s="7" t="str">
        <f t="shared" si="31"/>
        <v>----</v>
      </c>
      <c r="BF50" s="115">
        <f t="shared" si="32"/>
        <v>0.01</v>
      </c>
      <c r="BG50" s="116">
        <f t="shared" si="33"/>
        <v>-10</v>
      </c>
      <c r="BH50" s="7"/>
      <c r="BI50" s="132" t="s">
        <v>231</v>
      </c>
      <c r="BJ50" s="5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4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60"/>
      <c r="CL50" s="18"/>
      <c r="CM50" s="175">
        <v>21</v>
      </c>
      <c r="CN50" s="176" t="str">
        <f t="shared" si="50"/>
        <v>----</v>
      </c>
      <c r="CO50" s="177" t="str">
        <f t="shared" si="51"/>
        <v>----</v>
      </c>
      <c r="CP50" s="178" t="str">
        <f t="shared" si="52"/>
        <v>n</v>
      </c>
      <c r="CQ50" s="179" t="e">
        <f t="shared" si="53"/>
        <v>#DIV/0!</v>
      </c>
      <c r="CR50" s="42"/>
      <c r="CS50" s="175">
        <v>71</v>
      </c>
      <c r="CT50" s="176" t="str">
        <f t="shared" si="54"/>
        <v>----</v>
      </c>
      <c r="CU50" s="177" t="str">
        <f t="shared" si="55"/>
        <v>----</v>
      </c>
      <c r="CV50" s="178" t="str">
        <f t="shared" si="56"/>
        <v>n</v>
      </c>
      <c r="CW50" s="179" t="e">
        <f t="shared" si="57"/>
        <v>#DIV/0!</v>
      </c>
      <c r="CX50" s="42"/>
      <c r="CY50" s="175">
        <v>121</v>
      </c>
      <c r="CZ50" s="194" t="str">
        <f t="shared" si="58"/>
        <v>----</v>
      </c>
      <c r="DA50" s="195" t="str">
        <f t="shared" si="59"/>
        <v>----</v>
      </c>
      <c r="DB50" s="178" t="str">
        <f t="shared" si="60"/>
        <v>n</v>
      </c>
      <c r="DC50" s="196" t="e">
        <f t="shared" si="61"/>
        <v>#DIV/0!</v>
      </c>
      <c r="DD50" s="60"/>
      <c r="DE50" s="18"/>
      <c r="DF50" s="42"/>
      <c r="DG50" s="42"/>
      <c r="DH50" s="42"/>
      <c r="DI50" s="42"/>
      <c r="DJ50" s="94" t="s">
        <v>234</v>
      </c>
      <c r="DK50" s="42"/>
      <c r="DL50" s="42"/>
      <c r="DM50" s="42"/>
      <c r="DN50" s="60"/>
    </row>
    <row r="51" spans="1:118" x14ac:dyDescent="0.25">
      <c r="A51" t="s">
        <v>128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0" t="str">
        <f t="shared" si="34"/>
        <v>----</v>
      </c>
      <c r="R51" s="741"/>
      <c r="S51" s="740"/>
      <c r="T51" s="358" t="str">
        <f t="shared" si="0"/>
        <v>----</v>
      </c>
      <c r="U51" s="360">
        <f t="shared" si="1"/>
        <v>-10</v>
      </c>
      <c r="V51" s="360" t="str">
        <f t="shared" si="2"/>
        <v>----</v>
      </c>
      <c r="W51" s="361">
        <f t="shared" si="3"/>
        <v>0</v>
      </c>
      <c r="X51" s="361">
        <f t="shared" si="4"/>
        <v>0</v>
      </c>
      <c r="Y51" s="361">
        <f t="shared" si="5"/>
        <v>0</v>
      </c>
      <c r="Z51" s="361">
        <f t="shared" si="6"/>
        <v>0</v>
      </c>
      <c r="AA51" s="361">
        <f t="shared" si="7"/>
        <v>0</v>
      </c>
      <c r="AB51" s="361">
        <f t="shared" si="8"/>
        <v>0</v>
      </c>
      <c r="AC51" s="361">
        <f t="shared" si="9"/>
        <v>0</v>
      </c>
      <c r="AD51" s="361">
        <f t="shared" si="10"/>
        <v>0</v>
      </c>
      <c r="AE51" s="361">
        <f t="shared" si="11"/>
        <v>0</v>
      </c>
      <c r="AF51" s="361">
        <f t="shared" si="12"/>
        <v>0</v>
      </c>
      <c r="AG51" s="361">
        <f t="shared" si="13"/>
        <v>0</v>
      </c>
      <c r="AH51" s="376">
        <f t="shared" si="14"/>
        <v>0</v>
      </c>
      <c r="AI51" s="747"/>
      <c r="AJ51" s="745"/>
      <c r="AK51" s="745"/>
      <c r="AL51" s="748"/>
      <c r="AM51" s="81">
        <f t="shared" si="15"/>
        <v>0</v>
      </c>
      <c r="AN51" s="29"/>
      <c r="AO51" s="371" t="e">
        <f t="shared" si="16"/>
        <v>#DIV/0!</v>
      </c>
      <c r="AP51" s="371" t="e">
        <f t="shared" si="17"/>
        <v>#DIV/0!</v>
      </c>
      <c r="AQ51" s="806" t="e">
        <f t="shared" si="18"/>
        <v>#DIV/0!</v>
      </c>
      <c r="AR51" s="806"/>
      <c r="AS51" s="40" t="str">
        <f t="shared" si="19"/>
        <v>----</v>
      </c>
      <c r="AT51" s="87" t="str">
        <f t="shared" si="20"/>
        <v xml:space="preserve"> </v>
      </c>
      <c r="AU51" s="88" t="str">
        <f t="shared" si="21"/>
        <v>----</v>
      </c>
      <c r="AV51" s="88" t="str">
        <f t="shared" si="22"/>
        <v>----</v>
      </c>
      <c r="AW51" s="88" t="str">
        <f t="shared" si="23"/>
        <v>----</v>
      </c>
      <c r="AX51" s="88" t="str">
        <f t="shared" si="24"/>
        <v>----</v>
      </c>
      <c r="AY51" s="87" t="str">
        <f t="shared" si="25"/>
        <v>----</v>
      </c>
      <c r="AZ51" s="87" t="str">
        <f t="shared" si="26"/>
        <v>----</v>
      </c>
      <c r="BA51" s="7" t="str">
        <f t="shared" si="27"/>
        <v>----</v>
      </c>
      <c r="BB51" s="48" t="str">
        <f t="shared" si="28"/>
        <v>----</v>
      </c>
      <c r="BC51" s="7" t="str">
        <f t="shared" si="29"/>
        <v>----</v>
      </c>
      <c r="BD51" s="7" t="str">
        <f t="shared" si="30"/>
        <v>----</v>
      </c>
      <c r="BE51" s="7" t="str">
        <f t="shared" si="31"/>
        <v>----</v>
      </c>
      <c r="BF51" s="115">
        <f t="shared" si="32"/>
        <v>0.01</v>
      </c>
      <c r="BG51" s="116">
        <f t="shared" si="33"/>
        <v>-10</v>
      </c>
      <c r="BH51" s="7"/>
      <c r="BI51" s="131" t="s">
        <v>273</v>
      </c>
      <c r="BJ51" s="125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60"/>
      <c r="CL51" s="18"/>
      <c r="CM51" s="165">
        <v>22</v>
      </c>
      <c r="CN51" s="166" t="str">
        <f t="shared" si="50"/>
        <v>----</v>
      </c>
      <c r="CO51" s="167" t="str">
        <f t="shared" si="51"/>
        <v>----</v>
      </c>
      <c r="CP51" s="168" t="str">
        <f t="shared" si="52"/>
        <v>n</v>
      </c>
      <c r="CQ51" s="169" t="e">
        <f t="shared" si="53"/>
        <v>#DIV/0!</v>
      </c>
      <c r="CR51" s="42"/>
      <c r="CS51" s="165">
        <v>72</v>
      </c>
      <c r="CT51" s="166" t="str">
        <f t="shared" si="54"/>
        <v>----</v>
      </c>
      <c r="CU51" s="167" t="str">
        <f t="shared" si="55"/>
        <v>----</v>
      </c>
      <c r="CV51" s="168" t="str">
        <f t="shared" si="56"/>
        <v>n</v>
      </c>
      <c r="CW51" s="169" t="e">
        <f t="shared" si="57"/>
        <v>#DIV/0!</v>
      </c>
      <c r="CX51" s="42"/>
      <c r="CY51" s="165">
        <v>122</v>
      </c>
      <c r="CZ51" s="188" t="str">
        <f t="shared" si="58"/>
        <v>----</v>
      </c>
      <c r="DA51" s="189" t="str">
        <f t="shared" si="59"/>
        <v>----</v>
      </c>
      <c r="DB51" s="168" t="str">
        <f t="shared" si="60"/>
        <v>n</v>
      </c>
      <c r="DC51" s="190" t="e">
        <f t="shared" si="61"/>
        <v>#DIV/0!</v>
      </c>
      <c r="DD51" s="60"/>
      <c r="DE51" s="18"/>
      <c r="DF51" s="42"/>
      <c r="DG51" s="42"/>
      <c r="DH51" s="42"/>
      <c r="DI51" s="42"/>
      <c r="DJ51" s="374">
        <f>B4</f>
        <v>0</v>
      </c>
      <c r="DK51" s="42"/>
      <c r="DL51" s="42"/>
      <c r="DM51" s="42"/>
      <c r="DN51" s="60"/>
    </row>
    <row r="52" spans="1:118" x14ac:dyDescent="0.25">
      <c r="A52" s="42" t="s">
        <v>135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0" t="str">
        <f t="shared" si="34"/>
        <v>----</v>
      </c>
      <c r="R52" s="741"/>
      <c r="S52" s="740"/>
      <c r="T52" s="358" t="str">
        <f t="shared" si="0"/>
        <v>----</v>
      </c>
      <c r="U52" s="360">
        <f t="shared" si="1"/>
        <v>-10</v>
      </c>
      <c r="V52" s="360" t="str">
        <f t="shared" si="2"/>
        <v>----</v>
      </c>
      <c r="W52" s="361">
        <f t="shared" si="3"/>
        <v>0</v>
      </c>
      <c r="X52" s="361">
        <f t="shared" si="4"/>
        <v>0</v>
      </c>
      <c r="Y52" s="361">
        <f t="shared" si="5"/>
        <v>0</v>
      </c>
      <c r="Z52" s="361">
        <f t="shared" si="6"/>
        <v>0</v>
      </c>
      <c r="AA52" s="361">
        <f t="shared" si="7"/>
        <v>0</v>
      </c>
      <c r="AB52" s="361">
        <f t="shared" si="8"/>
        <v>0</v>
      </c>
      <c r="AC52" s="361">
        <f t="shared" si="9"/>
        <v>0</v>
      </c>
      <c r="AD52" s="361">
        <f t="shared" si="10"/>
        <v>0</v>
      </c>
      <c r="AE52" s="361">
        <f t="shared" si="11"/>
        <v>0</v>
      </c>
      <c r="AF52" s="361">
        <f t="shared" si="12"/>
        <v>0</v>
      </c>
      <c r="AG52" s="361">
        <f t="shared" si="13"/>
        <v>0</v>
      </c>
      <c r="AH52" s="376">
        <f t="shared" si="14"/>
        <v>0</v>
      </c>
      <c r="AI52" s="747"/>
      <c r="AJ52" s="745"/>
      <c r="AK52" s="745"/>
      <c r="AL52" s="748"/>
      <c r="AM52" s="81">
        <f t="shared" si="15"/>
        <v>0</v>
      </c>
      <c r="AN52" s="29"/>
      <c r="AO52" s="371" t="e">
        <f t="shared" si="16"/>
        <v>#DIV/0!</v>
      </c>
      <c r="AP52" s="371" t="e">
        <f t="shared" si="17"/>
        <v>#DIV/0!</v>
      </c>
      <c r="AQ52" s="806" t="e">
        <f t="shared" si="18"/>
        <v>#DIV/0!</v>
      </c>
      <c r="AR52" s="806"/>
      <c r="AS52" s="40" t="str">
        <f t="shared" si="19"/>
        <v>----</v>
      </c>
      <c r="AT52" s="87" t="str">
        <f t="shared" si="20"/>
        <v xml:space="preserve"> </v>
      </c>
      <c r="AU52" s="88" t="str">
        <f t="shared" si="21"/>
        <v>----</v>
      </c>
      <c r="AV52" s="88" t="str">
        <f t="shared" si="22"/>
        <v>----</v>
      </c>
      <c r="AW52" s="88" t="str">
        <f t="shared" si="23"/>
        <v>----</v>
      </c>
      <c r="AX52" s="88" t="str">
        <f t="shared" si="24"/>
        <v>----</v>
      </c>
      <c r="AY52" s="87" t="str">
        <f t="shared" si="25"/>
        <v>----</v>
      </c>
      <c r="AZ52" s="87" t="str">
        <f t="shared" si="26"/>
        <v>----</v>
      </c>
      <c r="BA52" s="7" t="str">
        <f t="shared" si="27"/>
        <v>----</v>
      </c>
      <c r="BB52" s="48" t="str">
        <f t="shared" si="28"/>
        <v>----</v>
      </c>
      <c r="BC52" s="7" t="str">
        <f t="shared" si="29"/>
        <v>----</v>
      </c>
      <c r="BD52" s="7" t="str">
        <f t="shared" si="30"/>
        <v>----</v>
      </c>
      <c r="BE52" s="7" t="str">
        <f t="shared" si="31"/>
        <v>----</v>
      </c>
      <c r="BF52" s="115">
        <f t="shared" si="32"/>
        <v>0.01</v>
      </c>
      <c r="BG52" s="116">
        <f t="shared" si="33"/>
        <v>-10</v>
      </c>
      <c r="BH52" s="7"/>
      <c r="BI52" s="131" t="s">
        <v>221</v>
      </c>
      <c r="BJ52" s="146"/>
      <c r="BK52" s="146"/>
      <c r="BL52" s="146"/>
      <c r="BM52" s="146"/>
      <c r="BN52" s="146"/>
      <c r="BO52" s="146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124"/>
      <c r="CC52" s="124"/>
      <c r="CD52" s="124"/>
      <c r="CE52" s="23"/>
      <c r="CF52" s="23"/>
      <c r="CG52" s="23"/>
      <c r="CH52" s="42"/>
      <c r="CI52" s="42"/>
      <c r="CJ52" s="42"/>
      <c r="CK52" s="60"/>
      <c r="CL52" s="18"/>
      <c r="CM52" s="165">
        <v>23</v>
      </c>
      <c r="CN52" s="166" t="str">
        <f t="shared" si="50"/>
        <v>----</v>
      </c>
      <c r="CO52" s="167" t="str">
        <f t="shared" si="51"/>
        <v>----</v>
      </c>
      <c r="CP52" s="168" t="str">
        <f t="shared" si="52"/>
        <v>n</v>
      </c>
      <c r="CQ52" s="169" t="e">
        <f t="shared" si="53"/>
        <v>#DIV/0!</v>
      </c>
      <c r="CR52" s="42"/>
      <c r="CS52" s="165">
        <v>73</v>
      </c>
      <c r="CT52" s="166" t="str">
        <f t="shared" si="54"/>
        <v>----</v>
      </c>
      <c r="CU52" s="167" t="str">
        <f t="shared" si="55"/>
        <v>----</v>
      </c>
      <c r="CV52" s="168" t="str">
        <f t="shared" si="56"/>
        <v>n</v>
      </c>
      <c r="CW52" s="169" t="e">
        <f t="shared" si="57"/>
        <v>#DIV/0!</v>
      </c>
      <c r="CX52" s="42"/>
      <c r="CY52" s="165">
        <v>123</v>
      </c>
      <c r="CZ52" s="188" t="str">
        <f t="shared" si="58"/>
        <v>----</v>
      </c>
      <c r="DA52" s="189" t="str">
        <f t="shared" si="59"/>
        <v>----</v>
      </c>
      <c r="DB52" s="168" t="str">
        <f t="shared" si="60"/>
        <v>n</v>
      </c>
      <c r="DC52" s="190" t="e">
        <f t="shared" si="61"/>
        <v>#DIV/0!</v>
      </c>
      <c r="DD52" s="60"/>
      <c r="DE52" s="18"/>
      <c r="DF52" s="42"/>
      <c r="DG52" s="42"/>
      <c r="DH52" s="42"/>
      <c r="DI52" s="42"/>
      <c r="DJ52" s="42"/>
      <c r="DK52" s="42"/>
      <c r="DL52" s="42"/>
      <c r="DM52" s="42"/>
      <c r="DN52" s="60"/>
    </row>
    <row r="53" spans="1:118" x14ac:dyDescent="0.25">
      <c r="A53" s="42" t="s">
        <v>227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0" t="str">
        <f t="shared" si="34"/>
        <v>----</v>
      </c>
      <c r="R53" s="741"/>
      <c r="S53" s="740"/>
      <c r="T53" s="358" t="str">
        <f t="shared" si="0"/>
        <v>----</v>
      </c>
      <c r="U53" s="360">
        <f t="shared" si="1"/>
        <v>-10</v>
      </c>
      <c r="V53" s="360" t="str">
        <f t="shared" si="2"/>
        <v>----</v>
      </c>
      <c r="W53" s="361">
        <f t="shared" si="3"/>
        <v>0</v>
      </c>
      <c r="X53" s="361">
        <f t="shared" si="4"/>
        <v>0</v>
      </c>
      <c r="Y53" s="361">
        <f t="shared" si="5"/>
        <v>0</v>
      </c>
      <c r="Z53" s="361">
        <f t="shared" si="6"/>
        <v>0</v>
      </c>
      <c r="AA53" s="361">
        <f t="shared" si="7"/>
        <v>0</v>
      </c>
      <c r="AB53" s="361">
        <f t="shared" si="8"/>
        <v>0</v>
      </c>
      <c r="AC53" s="361">
        <f t="shared" si="9"/>
        <v>0</v>
      </c>
      <c r="AD53" s="361">
        <f t="shared" si="10"/>
        <v>0</v>
      </c>
      <c r="AE53" s="361">
        <f t="shared" si="11"/>
        <v>0</v>
      </c>
      <c r="AF53" s="361">
        <f t="shared" si="12"/>
        <v>0</v>
      </c>
      <c r="AG53" s="361">
        <f t="shared" si="13"/>
        <v>0</v>
      </c>
      <c r="AH53" s="376">
        <f t="shared" si="14"/>
        <v>0</v>
      </c>
      <c r="AI53" s="747"/>
      <c r="AJ53" s="745"/>
      <c r="AK53" s="745"/>
      <c r="AL53" s="748"/>
      <c r="AM53" s="81">
        <f t="shared" si="15"/>
        <v>0</v>
      </c>
      <c r="AN53" s="29"/>
      <c r="AO53" s="371" t="e">
        <f t="shared" si="16"/>
        <v>#DIV/0!</v>
      </c>
      <c r="AP53" s="371" t="e">
        <f t="shared" si="17"/>
        <v>#DIV/0!</v>
      </c>
      <c r="AQ53" s="806" t="e">
        <f t="shared" si="18"/>
        <v>#DIV/0!</v>
      </c>
      <c r="AR53" s="806"/>
      <c r="AS53" s="40" t="str">
        <f t="shared" si="19"/>
        <v>----</v>
      </c>
      <c r="AT53" s="87" t="str">
        <f t="shared" si="20"/>
        <v xml:space="preserve"> </v>
      </c>
      <c r="AU53" s="88" t="str">
        <f t="shared" si="21"/>
        <v>----</v>
      </c>
      <c r="AV53" s="88" t="str">
        <f t="shared" si="22"/>
        <v>----</v>
      </c>
      <c r="AW53" s="88" t="str">
        <f t="shared" si="23"/>
        <v>----</v>
      </c>
      <c r="AX53" s="88" t="str">
        <f t="shared" si="24"/>
        <v>----</v>
      </c>
      <c r="AY53" s="87" t="str">
        <f t="shared" si="25"/>
        <v>----</v>
      </c>
      <c r="AZ53" s="87" t="str">
        <f t="shared" si="26"/>
        <v>----</v>
      </c>
      <c r="BA53" s="7" t="str">
        <f t="shared" si="27"/>
        <v>----</v>
      </c>
      <c r="BB53" s="48" t="str">
        <f t="shared" si="28"/>
        <v>----</v>
      </c>
      <c r="BC53" s="7" t="str">
        <f t="shared" si="29"/>
        <v>----</v>
      </c>
      <c r="BD53" s="7" t="str">
        <f t="shared" si="30"/>
        <v>----</v>
      </c>
      <c r="BE53" s="7" t="str">
        <f t="shared" si="31"/>
        <v>----</v>
      </c>
      <c r="BF53" s="115">
        <f t="shared" si="32"/>
        <v>0.01</v>
      </c>
      <c r="BG53" s="116">
        <f t="shared" si="33"/>
        <v>-10</v>
      </c>
      <c r="BH53" s="7"/>
      <c r="BI53" s="18"/>
      <c r="BJ53" s="159"/>
      <c r="BK53" s="146"/>
      <c r="BL53" s="146"/>
      <c r="BM53" s="146"/>
      <c r="BN53" s="146"/>
      <c r="BO53" s="146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42"/>
      <c r="CI53" s="42"/>
      <c r="CJ53" s="42"/>
      <c r="CK53" s="60"/>
      <c r="CL53" s="18"/>
      <c r="CM53" s="165">
        <v>24</v>
      </c>
      <c r="CN53" s="166" t="str">
        <f t="shared" si="50"/>
        <v>----</v>
      </c>
      <c r="CO53" s="167" t="str">
        <f t="shared" si="51"/>
        <v>----</v>
      </c>
      <c r="CP53" s="168" t="str">
        <f t="shared" si="52"/>
        <v>n</v>
      </c>
      <c r="CQ53" s="169" t="e">
        <f t="shared" si="53"/>
        <v>#DIV/0!</v>
      </c>
      <c r="CR53" s="42"/>
      <c r="CS53" s="165">
        <v>74</v>
      </c>
      <c r="CT53" s="166" t="str">
        <f t="shared" si="54"/>
        <v>----</v>
      </c>
      <c r="CU53" s="167" t="str">
        <f t="shared" si="55"/>
        <v>----</v>
      </c>
      <c r="CV53" s="168" t="str">
        <f t="shared" si="56"/>
        <v>n</v>
      </c>
      <c r="CW53" s="169" t="e">
        <f t="shared" si="57"/>
        <v>#DIV/0!</v>
      </c>
      <c r="CX53" s="42"/>
      <c r="CY53" s="165">
        <v>124</v>
      </c>
      <c r="CZ53" s="188" t="str">
        <f t="shared" si="58"/>
        <v>----</v>
      </c>
      <c r="DA53" s="189" t="str">
        <f t="shared" si="59"/>
        <v>----</v>
      </c>
      <c r="DB53" s="168" t="str">
        <f t="shared" si="60"/>
        <v>n</v>
      </c>
      <c r="DC53" s="190" t="e">
        <f t="shared" si="61"/>
        <v>#DIV/0!</v>
      </c>
      <c r="DD53" s="60"/>
      <c r="DE53" s="18"/>
      <c r="DF53" s="42"/>
      <c r="DG53" s="42"/>
      <c r="DH53" s="42"/>
      <c r="DI53" s="42"/>
      <c r="DJ53" s="42"/>
      <c r="DK53" s="42"/>
      <c r="DL53" s="42"/>
      <c r="DM53" s="42"/>
      <c r="DN53" s="60"/>
    </row>
    <row r="54" spans="1:118" x14ac:dyDescent="0.25">
      <c r="A54" t="s">
        <v>188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0" t="str">
        <f t="shared" si="34"/>
        <v>----</v>
      </c>
      <c r="R54" s="741"/>
      <c r="S54" s="740"/>
      <c r="T54" s="358" t="str">
        <f t="shared" si="0"/>
        <v>----</v>
      </c>
      <c r="U54" s="360">
        <f t="shared" si="1"/>
        <v>-10</v>
      </c>
      <c r="V54" s="360" t="str">
        <f t="shared" si="2"/>
        <v>----</v>
      </c>
      <c r="W54" s="361">
        <f t="shared" si="3"/>
        <v>0</v>
      </c>
      <c r="X54" s="361">
        <f t="shared" si="4"/>
        <v>0</v>
      </c>
      <c r="Y54" s="361">
        <f t="shared" si="5"/>
        <v>0</v>
      </c>
      <c r="Z54" s="361">
        <f t="shared" si="6"/>
        <v>0</v>
      </c>
      <c r="AA54" s="361">
        <f t="shared" si="7"/>
        <v>0</v>
      </c>
      <c r="AB54" s="361">
        <f t="shared" si="8"/>
        <v>0</v>
      </c>
      <c r="AC54" s="361">
        <f t="shared" si="9"/>
        <v>0</v>
      </c>
      <c r="AD54" s="361">
        <f t="shared" si="10"/>
        <v>0</v>
      </c>
      <c r="AE54" s="361">
        <f t="shared" si="11"/>
        <v>0</v>
      </c>
      <c r="AF54" s="361">
        <f t="shared" si="12"/>
        <v>0</v>
      </c>
      <c r="AG54" s="361">
        <f t="shared" si="13"/>
        <v>0</v>
      </c>
      <c r="AH54" s="376">
        <f t="shared" si="14"/>
        <v>0</v>
      </c>
      <c r="AI54" s="747"/>
      <c r="AJ54" s="745"/>
      <c r="AK54" s="745"/>
      <c r="AL54" s="748"/>
      <c r="AM54" s="81">
        <f t="shared" si="15"/>
        <v>0</v>
      </c>
      <c r="AN54" s="29"/>
      <c r="AO54" s="371" t="e">
        <f t="shared" si="16"/>
        <v>#DIV/0!</v>
      </c>
      <c r="AP54" s="371" t="e">
        <f t="shared" si="17"/>
        <v>#DIV/0!</v>
      </c>
      <c r="AQ54" s="806" t="e">
        <f t="shared" si="18"/>
        <v>#DIV/0!</v>
      </c>
      <c r="AR54" s="806"/>
      <c r="AS54" s="40" t="str">
        <f t="shared" si="19"/>
        <v>----</v>
      </c>
      <c r="AT54" s="87" t="str">
        <f t="shared" si="20"/>
        <v xml:space="preserve"> </v>
      </c>
      <c r="AU54" s="88" t="str">
        <f t="shared" si="21"/>
        <v>----</v>
      </c>
      <c r="AV54" s="88" t="str">
        <f t="shared" si="22"/>
        <v>----</v>
      </c>
      <c r="AW54" s="88" t="str">
        <f t="shared" si="23"/>
        <v>----</v>
      </c>
      <c r="AX54" s="88" t="str">
        <f t="shared" si="24"/>
        <v>----</v>
      </c>
      <c r="AY54" s="87" t="str">
        <f t="shared" si="25"/>
        <v>----</v>
      </c>
      <c r="AZ54" s="87" t="str">
        <f t="shared" si="26"/>
        <v>----</v>
      </c>
      <c r="BA54" s="7" t="str">
        <f t="shared" si="27"/>
        <v>----</v>
      </c>
      <c r="BB54" s="48" t="str">
        <f t="shared" si="28"/>
        <v>----</v>
      </c>
      <c r="BC54" s="7" t="str">
        <f t="shared" si="29"/>
        <v>----</v>
      </c>
      <c r="BD54" s="7" t="str">
        <f t="shared" si="30"/>
        <v>----</v>
      </c>
      <c r="BE54" s="7" t="str">
        <f t="shared" si="31"/>
        <v>----</v>
      </c>
      <c r="BF54" s="115">
        <f t="shared" si="32"/>
        <v>0.01</v>
      </c>
      <c r="BG54" s="116">
        <f t="shared" si="33"/>
        <v>-10</v>
      </c>
      <c r="BH54" s="7"/>
      <c r="BI54" s="74" t="s">
        <v>212</v>
      </c>
      <c r="BJ54" s="727"/>
      <c r="BK54" s="728"/>
      <c r="BL54" s="728"/>
      <c r="BM54" s="728"/>
      <c r="BN54" s="728"/>
      <c r="BO54" s="728"/>
      <c r="BP54" s="728"/>
      <c r="BQ54" s="728"/>
      <c r="BR54" s="728"/>
      <c r="BS54" s="728"/>
      <c r="BT54" s="728"/>
      <c r="BU54" s="728"/>
      <c r="BV54" s="728"/>
      <c r="BW54" s="728"/>
      <c r="BX54" s="728"/>
      <c r="BY54" s="728"/>
      <c r="BZ54" s="728"/>
      <c r="CA54" s="728"/>
      <c r="CB54" s="729"/>
      <c r="CC54" s="729"/>
      <c r="CD54" s="729"/>
      <c r="CE54" s="728"/>
      <c r="CF54" s="728"/>
      <c r="CG54" s="728"/>
      <c r="CH54" s="728"/>
      <c r="CI54" s="728"/>
      <c r="CJ54" s="730"/>
      <c r="CK54" s="60"/>
      <c r="CL54" s="18"/>
      <c r="CM54" s="165">
        <v>25</v>
      </c>
      <c r="CN54" s="166" t="str">
        <f t="shared" si="50"/>
        <v>----</v>
      </c>
      <c r="CO54" s="167" t="str">
        <f t="shared" si="51"/>
        <v>----</v>
      </c>
      <c r="CP54" s="168" t="str">
        <f t="shared" si="52"/>
        <v>n</v>
      </c>
      <c r="CQ54" s="169" t="e">
        <f t="shared" si="53"/>
        <v>#DIV/0!</v>
      </c>
      <c r="CR54" s="42"/>
      <c r="CS54" s="165">
        <v>75</v>
      </c>
      <c r="CT54" s="166" t="str">
        <f t="shared" si="54"/>
        <v>----</v>
      </c>
      <c r="CU54" s="167" t="str">
        <f t="shared" si="55"/>
        <v>----</v>
      </c>
      <c r="CV54" s="168" t="str">
        <f t="shared" si="56"/>
        <v>n</v>
      </c>
      <c r="CW54" s="169" t="e">
        <f t="shared" si="57"/>
        <v>#DIV/0!</v>
      </c>
      <c r="CX54" s="42"/>
      <c r="CY54" s="165">
        <v>125</v>
      </c>
      <c r="CZ54" s="188" t="str">
        <f t="shared" si="58"/>
        <v>----</v>
      </c>
      <c r="DA54" s="189" t="str">
        <f t="shared" si="59"/>
        <v>----</v>
      </c>
      <c r="DB54" s="168" t="str">
        <f t="shared" si="60"/>
        <v>n</v>
      </c>
      <c r="DC54" s="190" t="e">
        <f t="shared" si="61"/>
        <v>#DIV/0!</v>
      </c>
      <c r="DD54" s="60"/>
      <c r="DE54" s="18"/>
      <c r="DF54" s="42"/>
      <c r="DG54" s="42"/>
      <c r="DH54" s="42"/>
      <c r="DI54" s="42"/>
      <c r="DJ54" s="42"/>
      <c r="DK54" s="42"/>
      <c r="DL54" s="42"/>
      <c r="DM54" s="42"/>
      <c r="DN54" s="60"/>
    </row>
    <row r="55" spans="1:118" x14ac:dyDescent="0.25"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0" t="str">
        <f t="shared" si="34"/>
        <v>----</v>
      </c>
      <c r="R55" s="741"/>
      <c r="S55" s="740"/>
      <c r="T55" s="358" t="str">
        <f t="shared" si="0"/>
        <v>----</v>
      </c>
      <c r="U55" s="360">
        <f t="shared" si="1"/>
        <v>-10</v>
      </c>
      <c r="V55" s="360" t="str">
        <f t="shared" si="2"/>
        <v>----</v>
      </c>
      <c r="W55" s="361">
        <f t="shared" si="3"/>
        <v>0</v>
      </c>
      <c r="X55" s="361">
        <f t="shared" si="4"/>
        <v>0</v>
      </c>
      <c r="Y55" s="361">
        <f t="shared" si="5"/>
        <v>0</v>
      </c>
      <c r="Z55" s="361">
        <f t="shared" si="6"/>
        <v>0</v>
      </c>
      <c r="AA55" s="361">
        <f t="shared" si="7"/>
        <v>0</v>
      </c>
      <c r="AB55" s="361">
        <f t="shared" si="8"/>
        <v>0</v>
      </c>
      <c r="AC55" s="361">
        <f t="shared" si="9"/>
        <v>0</v>
      </c>
      <c r="AD55" s="361">
        <f t="shared" si="10"/>
        <v>0</v>
      </c>
      <c r="AE55" s="361">
        <f t="shared" si="11"/>
        <v>0</v>
      </c>
      <c r="AF55" s="361">
        <f t="shared" si="12"/>
        <v>0</v>
      </c>
      <c r="AG55" s="361">
        <f t="shared" si="13"/>
        <v>0</v>
      </c>
      <c r="AH55" s="376">
        <f t="shared" si="14"/>
        <v>0</v>
      </c>
      <c r="AI55" s="747"/>
      <c r="AJ55" s="745"/>
      <c r="AK55" s="745"/>
      <c r="AL55" s="748"/>
      <c r="AM55" s="81">
        <f t="shared" si="15"/>
        <v>0</v>
      </c>
      <c r="AN55" s="29"/>
      <c r="AO55" s="371" t="e">
        <f t="shared" si="16"/>
        <v>#DIV/0!</v>
      </c>
      <c r="AP55" s="371" t="e">
        <f t="shared" si="17"/>
        <v>#DIV/0!</v>
      </c>
      <c r="AQ55" s="806" t="e">
        <f t="shared" si="18"/>
        <v>#DIV/0!</v>
      </c>
      <c r="AR55" s="806"/>
      <c r="AS55" s="40" t="str">
        <f t="shared" si="19"/>
        <v>----</v>
      </c>
      <c r="AT55" s="87" t="str">
        <f t="shared" si="20"/>
        <v xml:space="preserve"> </v>
      </c>
      <c r="AU55" s="88" t="str">
        <f t="shared" si="21"/>
        <v>----</v>
      </c>
      <c r="AV55" s="88" t="str">
        <f t="shared" si="22"/>
        <v>----</v>
      </c>
      <c r="AW55" s="88" t="str">
        <f t="shared" si="23"/>
        <v>----</v>
      </c>
      <c r="AX55" s="88" t="str">
        <f t="shared" si="24"/>
        <v>----</v>
      </c>
      <c r="AY55" s="87" t="str">
        <f t="shared" si="25"/>
        <v>----</v>
      </c>
      <c r="AZ55" s="87" t="str">
        <f t="shared" si="26"/>
        <v>----</v>
      </c>
      <c r="BA55" s="7" t="str">
        <f t="shared" si="27"/>
        <v>----</v>
      </c>
      <c r="BB55" s="48" t="str">
        <f t="shared" si="28"/>
        <v>----</v>
      </c>
      <c r="BC55" s="7" t="str">
        <f t="shared" si="29"/>
        <v>----</v>
      </c>
      <c r="BD55" s="7" t="str">
        <f t="shared" si="30"/>
        <v>----</v>
      </c>
      <c r="BE55" s="7" t="str">
        <f t="shared" si="31"/>
        <v>----</v>
      </c>
      <c r="BF55" s="115">
        <f t="shared" si="32"/>
        <v>0.01</v>
      </c>
      <c r="BG55" s="116">
        <f t="shared" si="33"/>
        <v>-10</v>
      </c>
      <c r="BH55" s="7"/>
      <c r="BI55" s="18"/>
      <c r="BJ55" s="731"/>
      <c r="BK55" s="732"/>
      <c r="BL55" s="732"/>
      <c r="BM55" s="732"/>
      <c r="BN55" s="732"/>
      <c r="BO55" s="732"/>
      <c r="BP55" s="732"/>
      <c r="BQ55" s="732"/>
      <c r="BR55" s="732"/>
      <c r="BS55" s="732"/>
      <c r="BT55" s="732"/>
      <c r="BU55" s="732"/>
      <c r="BV55" s="732"/>
      <c r="BW55" s="732"/>
      <c r="BX55" s="732"/>
      <c r="BY55" s="732"/>
      <c r="BZ55" s="732"/>
      <c r="CA55" s="732"/>
      <c r="CB55" s="732"/>
      <c r="CC55" s="732"/>
      <c r="CD55" s="732"/>
      <c r="CE55" s="732"/>
      <c r="CF55" s="732"/>
      <c r="CG55" s="732"/>
      <c r="CH55" s="732"/>
      <c r="CI55" s="732"/>
      <c r="CJ55" s="733"/>
      <c r="CK55" s="60"/>
      <c r="CL55" s="18"/>
      <c r="CM55" s="165">
        <v>26</v>
      </c>
      <c r="CN55" s="166" t="str">
        <f t="shared" si="50"/>
        <v>----</v>
      </c>
      <c r="CO55" s="167" t="str">
        <f t="shared" si="51"/>
        <v>----</v>
      </c>
      <c r="CP55" s="168" t="str">
        <f t="shared" si="52"/>
        <v>n</v>
      </c>
      <c r="CQ55" s="169" t="e">
        <f t="shared" si="53"/>
        <v>#DIV/0!</v>
      </c>
      <c r="CR55" s="42"/>
      <c r="CS55" s="165">
        <v>76</v>
      </c>
      <c r="CT55" s="166" t="str">
        <f t="shared" si="54"/>
        <v>----</v>
      </c>
      <c r="CU55" s="167" t="str">
        <f t="shared" si="55"/>
        <v>----</v>
      </c>
      <c r="CV55" s="168" t="str">
        <f t="shared" si="56"/>
        <v>n</v>
      </c>
      <c r="CW55" s="169" t="e">
        <f t="shared" si="57"/>
        <v>#DIV/0!</v>
      </c>
      <c r="CX55" s="42"/>
      <c r="CY55" s="165">
        <v>126</v>
      </c>
      <c r="CZ55" s="188" t="str">
        <f t="shared" si="58"/>
        <v>----</v>
      </c>
      <c r="DA55" s="189" t="str">
        <f t="shared" si="59"/>
        <v>----</v>
      </c>
      <c r="DB55" s="168" t="str">
        <f t="shared" si="60"/>
        <v>n</v>
      </c>
      <c r="DC55" s="190" t="e">
        <f t="shared" si="61"/>
        <v>#DIV/0!</v>
      </c>
      <c r="DD55" s="60"/>
      <c r="DE55" s="18"/>
      <c r="DF55" s="42"/>
      <c r="DG55" s="42"/>
      <c r="DH55" s="42"/>
      <c r="DI55" s="42"/>
      <c r="DJ55" s="42"/>
      <c r="DK55" s="42"/>
      <c r="DL55" s="42"/>
      <c r="DM55" s="42"/>
      <c r="DN55" s="60"/>
    </row>
    <row r="56" spans="1:118" ht="15.6" x14ac:dyDescent="0.3">
      <c r="A56" s="79" t="s">
        <v>122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0" t="str">
        <f t="shared" si="34"/>
        <v>----</v>
      </c>
      <c r="R56" s="741"/>
      <c r="S56" s="740"/>
      <c r="T56" s="358" t="str">
        <f t="shared" si="0"/>
        <v>----</v>
      </c>
      <c r="U56" s="360">
        <f t="shared" si="1"/>
        <v>-10</v>
      </c>
      <c r="V56" s="360" t="str">
        <f t="shared" si="2"/>
        <v>----</v>
      </c>
      <c r="W56" s="361">
        <f t="shared" si="3"/>
        <v>0</v>
      </c>
      <c r="X56" s="361">
        <f t="shared" si="4"/>
        <v>0</v>
      </c>
      <c r="Y56" s="361">
        <f t="shared" si="5"/>
        <v>0</v>
      </c>
      <c r="Z56" s="361">
        <f t="shared" si="6"/>
        <v>0</v>
      </c>
      <c r="AA56" s="361">
        <f t="shared" si="7"/>
        <v>0</v>
      </c>
      <c r="AB56" s="361">
        <f t="shared" si="8"/>
        <v>0</v>
      </c>
      <c r="AC56" s="361">
        <f t="shared" si="9"/>
        <v>0</v>
      </c>
      <c r="AD56" s="361">
        <f t="shared" si="10"/>
        <v>0</v>
      </c>
      <c r="AE56" s="361">
        <f t="shared" si="11"/>
        <v>0</v>
      </c>
      <c r="AF56" s="361">
        <f t="shared" si="12"/>
        <v>0</v>
      </c>
      <c r="AG56" s="361">
        <f t="shared" si="13"/>
        <v>0</v>
      </c>
      <c r="AH56" s="376">
        <f t="shared" si="14"/>
        <v>0</v>
      </c>
      <c r="AI56" s="747"/>
      <c r="AJ56" s="745"/>
      <c r="AK56" s="745"/>
      <c r="AL56" s="748"/>
      <c r="AM56" s="81">
        <f t="shared" si="15"/>
        <v>0</v>
      </c>
      <c r="AN56" s="29"/>
      <c r="AO56" s="371" t="e">
        <f t="shared" si="16"/>
        <v>#DIV/0!</v>
      </c>
      <c r="AP56" s="371" t="e">
        <f t="shared" si="17"/>
        <v>#DIV/0!</v>
      </c>
      <c r="AQ56" s="806" t="e">
        <f t="shared" si="18"/>
        <v>#DIV/0!</v>
      </c>
      <c r="AR56" s="806"/>
      <c r="AS56" s="40" t="str">
        <f t="shared" si="19"/>
        <v>----</v>
      </c>
      <c r="AT56" s="87" t="str">
        <f t="shared" si="20"/>
        <v xml:space="preserve"> </v>
      </c>
      <c r="AU56" s="88" t="str">
        <f t="shared" si="21"/>
        <v>----</v>
      </c>
      <c r="AV56" s="88" t="str">
        <f t="shared" si="22"/>
        <v>----</v>
      </c>
      <c r="AW56" s="88" t="str">
        <f t="shared" si="23"/>
        <v>----</v>
      </c>
      <c r="AX56" s="88" t="str">
        <f t="shared" si="24"/>
        <v>----</v>
      </c>
      <c r="AY56" s="87" t="str">
        <f t="shared" si="25"/>
        <v>----</v>
      </c>
      <c r="AZ56" s="87" t="str">
        <f t="shared" si="26"/>
        <v>----</v>
      </c>
      <c r="BA56" s="7" t="str">
        <f t="shared" si="27"/>
        <v>----</v>
      </c>
      <c r="BB56" s="48" t="str">
        <f t="shared" si="28"/>
        <v>----</v>
      </c>
      <c r="BC56" s="7" t="str">
        <f t="shared" si="29"/>
        <v>----</v>
      </c>
      <c r="BD56" s="7" t="str">
        <f t="shared" si="30"/>
        <v>----</v>
      </c>
      <c r="BE56" s="7" t="str">
        <f t="shared" si="31"/>
        <v>----</v>
      </c>
      <c r="BF56" s="115">
        <f t="shared" si="32"/>
        <v>0.01</v>
      </c>
      <c r="BG56" s="116">
        <f t="shared" si="33"/>
        <v>-10</v>
      </c>
      <c r="BH56" s="7"/>
      <c r="BI56" s="74"/>
      <c r="BJ56" s="734"/>
      <c r="BK56" s="732"/>
      <c r="BL56" s="732"/>
      <c r="BM56" s="732"/>
      <c r="BN56" s="732"/>
      <c r="BO56" s="732"/>
      <c r="BP56" s="732"/>
      <c r="BQ56" s="732"/>
      <c r="BR56" s="732"/>
      <c r="BS56" s="732"/>
      <c r="BT56" s="732"/>
      <c r="BU56" s="732"/>
      <c r="BV56" s="732"/>
      <c r="BW56" s="732"/>
      <c r="BX56" s="732"/>
      <c r="BY56" s="732"/>
      <c r="BZ56" s="732"/>
      <c r="CA56" s="732"/>
      <c r="CB56" s="732"/>
      <c r="CC56" s="732"/>
      <c r="CD56" s="732"/>
      <c r="CE56" s="732"/>
      <c r="CF56" s="732"/>
      <c r="CG56" s="732"/>
      <c r="CH56" s="732"/>
      <c r="CI56" s="732"/>
      <c r="CJ56" s="733"/>
      <c r="CK56" s="60"/>
      <c r="CL56" s="18"/>
      <c r="CM56" s="165">
        <v>27</v>
      </c>
      <c r="CN56" s="166" t="str">
        <f t="shared" si="50"/>
        <v>----</v>
      </c>
      <c r="CO56" s="167" t="str">
        <f t="shared" si="51"/>
        <v>----</v>
      </c>
      <c r="CP56" s="168" t="str">
        <f t="shared" si="52"/>
        <v>n</v>
      </c>
      <c r="CQ56" s="169" t="e">
        <f t="shared" si="53"/>
        <v>#DIV/0!</v>
      </c>
      <c r="CR56" s="42"/>
      <c r="CS56" s="165">
        <v>77</v>
      </c>
      <c r="CT56" s="166" t="str">
        <f t="shared" si="54"/>
        <v>----</v>
      </c>
      <c r="CU56" s="167" t="str">
        <f t="shared" si="55"/>
        <v>----</v>
      </c>
      <c r="CV56" s="168" t="str">
        <f t="shared" si="56"/>
        <v>n</v>
      </c>
      <c r="CW56" s="169" t="e">
        <f t="shared" si="57"/>
        <v>#DIV/0!</v>
      </c>
      <c r="CX56" s="42"/>
      <c r="CY56" s="165">
        <v>127</v>
      </c>
      <c r="CZ56" s="188" t="str">
        <f t="shared" si="58"/>
        <v>----</v>
      </c>
      <c r="DA56" s="189" t="str">
        <f t="shared" si="59"/>
        <v>----</v>
      </c>
      <c r="DB56" s="168" t="str">
        <f t="shared" si="60"/>
        <v>n</v>
      </c>
      <c r="DC56" s="190" t="e">
        <f t="shared" si="61"/>
        <v>#DIV/0!</v>
      </c>
      <c r="DD56" s="60"/>
      <c r="DE56" s="18"/>
      <c r="DF56" s="42"/>
      <c r="DG56" s="42"/>
      <c r="DH56" s="42"/>
      <c r="DI56" s="42"/>
      <c r="DJ56" s="42"/>
      <c r="DK56" s="42"/>
      <c r="DL56" s="42"/>
      <c r="DM56" s="42"/>
      <c r="DN56" s="60"/>
    </row>
    <row r="57" spans="1:118" ht="16.2" thickBot="1" x14ac:dyDescent="0.35">
      <c r="A57" s="78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42"/>
      <c r="Q57" s="40" t="str">
        <f t="shared" si="34"/>
        <v>----</v>
      </c>
      <c r="R57" s="741"/>
      <c r="S57" s="740"/>
      <c r="T57" s="358" t="str">
        <f t="shared" si="0"/>
        <v>----</v>
      </c>
      <c r="U57" s="360">
        <f t="shared" si="1"/>
        <v>-10</v>
      </c>
      <c r="V57" s="360" t="str">
        <f t="shared" si="2"/>
        <v>----</v>
      </c>
      <c r="W57" s="361">
        <f t="shared" si="3"/>
        <v>0</v>
      </c>
      <c r="X57" s="361">
        <f t="shared" si="4"/>
        <v>0</v>
      </c>
      <c r="Y57" s="361">
        <f t="shared" si="5"/>
        <v>0</v>
      </c>
      <c r="Z57" s="361">
        <f t="shared" si="6"/>
        <v>0</v>
      </c>
      <c r="AA57" s="361">
        <f t="shared" si="7"/>
        <v>0</v>
      </c>
      <c r="AB57" s="361">
        <f t="shared" si="8"/>
        <v>0</v>
      </c>
      <c r="AC57" s="361">
        <f t="shared" si="9"/>
        <v>0</v>
      </c>
      <c r="AD57" s="361">
        <f t="shared" si="10"/>
        <v>0</v>
      </c>
      <c r="AE57" s="361">
        <f t="shared" si="11"/>
        <v>0</v>
      </c>
      <c r="AF57" s="361">
        <f t="shared" si="12"/>
        <v>0</v>
      </c>
      <c r="AG57" s="361">
        <f t="shared" si="13"/>
        <v>0</v>
      </c>
      <c r="AH57" s="376">
        <f t="shared" si="14"/>
        <v>0</v>
      </c>
      <c r="AI57" s="747"/>
      <c r="AJ57" s="745"/>
      <c r="AK57" s="745"/>
      <c r="AL57" s="748"/>
      <c r="AM57" s="81">
        <f t="shared" si="15"/>
        <v>0</v>
      </c>
      <c r="AN57" s="29"/>
      <c r="AO57" s="371" t="e">
        <f t="shared" si="16"/>
        <v>#DIV/0!</v>
      </c>
      <c r="AP57" s="371" t="e">
        <f t="shared" si="17"/>
        <v>#DIV/0!</v>
      </c>
      <c r="AQ57" s="806" t="e">
        <f t="shared" si="18"/>
        <v>#DIV/0!</v>
      </c>
      <c r="AR57" s="806"/>
      <c r="AS57" s="40" t="str">
        <f t="shared" si="19"/>
        <v>----</v>
      </c>
      <c r="AT57" s="87" t="str">
        <f t="shared" si="20"/>
        <v xml:space="preserve"> </v>
      </c>
      <c r="AU57" s="88" t="str">
        <f t="shared" si="21"/>
        <v>----</v>
      </c>
      <c r="AV57" s="88" t="str">
        <f t="shared" si="22"/>
        <v>----</v>
      </c>
      <c r="AW57" s="88" t="str">
        <f t="shared" si="23"/>
        <v>----</v>
      </c>
      <c r="AX57" s="88" t="str">
        <f t="shared" si="24"/>
        <v>----</v>
      </c>
      <c r="AY57" s="87" t="str">
        <f t="shared" si="25"/>
        <v>----</v>
      </c>
      <c r="AZ57" s="87" t="str">
        <f t="shared" si="26"/>
        <v>----</v>
      </c>
      <c r="BA57" s="7" t="str">
        <f t="shared" si="27"/>
        <v>----</v>
      </c>
      <c r="BB57" s="48" t="str">
        <f t="shared" si="28"/>
        <v>----</v>
      </c>
      <c r="BC57" s="7" t="str">
        <f t="shared" si="29"/>
        <v>----</v>
      </c>
      <c r="BD57" s="7" t="str">
        <f t="shared" si="30"/>
        <v>----</v>
      </c>
      <c r="BE57" s="7" t="str">
        <f t="shared" si="31"/>
        <v>----</v>
      </c>
      <c r="BF57" s="115">
        <f t="shared" si="32"/>
        <v>0.01</v>
      </c>
      <c r="BG57" s="116">
        <f t="shared" si="33"/>
        <v>-10</v>
      </c>
      <c r="BH57" s="7"/>
      <c r="BI57" s="18"/>
      <c r="BJ57" s="735"/>
      <c r="BK57" s="736"/>
      <c r="BL57" s="736"/>
      <c r="BM57" s="736"/>
      <c r="BN57" s="736"/>
      <c r="BO57" s="736"/>
      <c r="BP57" s="736"/>
      <c r="BQ57" s="736"/>
      <c r="BR57" s="736"/>
      <c r="BS57" s="736"/>
      <c r="BT57" s="736"/>
      <c r="BU57" s="736"/>
      <c r="BV57" s="736"/>
      <c r="BW57" s="736"/>
      <c r="BX57" s="736"/>
      <c r="BY57" s="736"/>
      <c r="BZ57" s="736"/>
      <c r="CA57" s="736"/>
      <c r="CB57" s="736"/>
      <c r="CC57" s="736"/>
      <c r="CD57" s="736"/>
      <c r="CE57" s="736"/>
      <c r="CF57" s="736"/>
      <c r="CG57" s="736"/>
      <c r="CH57" s="736"/>
      <c r="CI57" s="736"/>
      <c r="CJ57" s="737"/>
      <c r="CK57" s="60"/>
      <c r="CL57" s="18"/>
      <c r="CM57" s="165">
        <v>28</v>
      </c>
      <c r="CN57" s="166" t="str">
        <f t="shared" si="50"/>
        <v>----</v>
      </c>
      <c r="CO57" s="167" t="str">
        <f t="shared" si="51"/>
        <v>----</v>
      </c>
      <c r="CP57" s="168" t="str">
        <f t="shared" si="52"/>
        <v>n</v>
      </c>
      <c r="CQ57" s="169" t="e">
        <f t="shared" si="53"/>
        <v>#DIV/0!</v>
      </c>
      <c r="CR57" s="42"/>
      <c r="CS57" s="165">
        <v>78</v>
      </c>
      <c r="CT57" s="166" t="str">
        <f t="shared" si="54"/>
        <v>----</v>
      </c>
      <c r="CU57" s="167" t="str">
        <f t="shared" si="55"/>
        <v>----</v>
      </c>
      <c r="CV57" s="168" t="str">
        <f t="shared" si="56"/>
        <v>n</v>
      </c>
      <c r="CW57" s="169" t="e">
        <f t="shared" si="57"/>
        <v>#DIV/0!</v>
      </c>
      <c r="CX57" s="42"/>
      <c r="CY57" s="165">
        <v>128</v>
      </c>
      <c r="CZ57" s="188" t="str">
        <f t="shared" si="58"/>
        <v>----</v>
      </c>
      <c r="DA57" s="189" t="str">
        <f t="shared" si="59"/>
        <v>----</v>
      </c>
      <c r="DB57" s="168" t="str">
        <f t="shared" si="60"/>
        <v>n</v>
      </c>
      <c r="DC57" s="190" t="e">
        <f t="shared" si="61"/>
        <v>#DIV/0!</v>
      </c>
      <c r="DD57" s="60"/>
      <c r="DE57" s="18"/>
      <c r="DF57" s="42"/>
      <c r="DG57" s="42"/>
      <c r="DH57" s="42"/>
      <c r="DI57" s="42"/>
      <c r="DJ57" s="42"/>
      <c r="DK57" s="42"/>
      <c r="DL57" s="42"/>
      <c r="DM57" s="42"/>
      <c r="DN57" s="60"/>
    </row>
    <row r="58" spans="1:118" ht="13.8" thickTop="1" x14ac:dyDescent="0.25">
      <c r="A58" s="363"/>
      <c r="B58" s="363"/>
      <c r="C58" s="36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5"/>
      <c r="P58" s="18"/>
      <c r="Q58" s="40" t="str">
        <f t="shared" si="34"/>
        <v>----</v>
      </c>
      <c r="R58" s="741"/>
      <c r="S58" s="740"/>
      <c r="T58" s="358" t="str">
        <f t="shared" si="0"/>
        <v>----</v>
      </c>
      <c r="U58" s="360">
        <f t="shared" si="1"/>
        <v>-10</v>
      </c>
      <c r="V58" s="360" t="str">
        <f t="shared" si="2"/>
        <v>----</v>
      </c>
      <c r="W58" s="361">
        <f t="shared" si="3"/>
        <v>0</v>
      </c>
      <c r="X58" s="361">
        <f t="shared" si="4"/>
        <v>0</v>
      </c>
      <c r="Y58" s="361">
        <f t="shared" si="5"/>
        <v>0</v>
      </c>
      <c r="Z58" s="361">
        <f t="shared" si="6"/>
        <v>0</v>
      </c>
      <c r="AA58" s="361">
        <f t="shared" si="7"/>
        <v>0</v>
      </c>
      <c r="AB58" s="361">
        <f t="shared" si="8"/>
        <v>0</v>
      </c>
      <c r="AC58" s="361">
        <f t="shared" si="9"/>
        <v>0</v>
      </c>
      <c r="AD58" s="361">
        <f t="shared" si="10"/>
        <v>0</v>
      </c>
      <c r="AE58" s="361">
        <f t="shared" si="11"/>
        <v>0</v>
      </c>
      <c r="AF58" s="361">
        <f t="shared" si="12"/>
        <v>0</v>
      </c>
      <c r="AG58" s="361">
        <f t="shared" si="13"/>
        <v>0</v>
      </c>
      <c r="AH58" s="376">
        <f t="shared" si="14"/>
        <v>0</v>
      </c>
      <c r="AI58" s="747"/>
      <c r="AJ58" s="745"/>
      <c r="AK58" s="745"/>
      <c r="AL58" s="748"/>
      <c r="AM58" s="81">
        <f t="shared" si="15"/>
        <v>0</v>
      </c>
      <c r="AN58" s="29"/>
      <c r="AO58" s="371" t="e">
        <f t="shared" si="16"/>
        <v>#DIV/0!</v>
      </c>
      <c r="AP58" s="371" t="e">
        <f t="shared" si="17"/>
        <v>#DIV/0!</v>
      </c>
      <c r="AQ58" s="806" t="e">
        <f t="shared" si="18"/>
        <v>#DIV/0!</v>
      </c>
      <c r="AR58" s="806"/>
      <c r="AS58" s="40" t="str">
        <f t="shared" si="19"/>
        <v>----</v>
      </c>
      <c r="AT58" s="87" t="str">
        <f t="shared" si="20"/>
        <v xml:space="preserve"> </v>
      </c>
      <c r="AU58" s="88" t="str">
        <f t="shared" si="21"/>
        <v>----</v>
      </c>
      <c r="AV58" s="88" t="str">
        <f t="shared" si="22"/>
        <v>----</v>
      </c>
      <c r="AW58" s="88" t="str">
        <f t="shared" si="23"/>
        <v>----</v>
      </c>
      <c r="AX58" s="88" t="str">
        <f t="shared" si="24"/>
        <v>----</v>
      </c>
      <c r="AY58" s="87" t="str">
        <f t="shared" si="25"/>
        <v>----</v>
      </c>
      <c r="AZ58" s="87" t="str">
        <f t="shared" si="26"/>
        <v>----</v>
      </c>
      <c r="BA58" s="7" t="str">
        <f t="shared" si="27"/>
        <v>----</v>
      </c>
      <c r="BB58" s="48" t="str">
        <f t="shared" si="28"/>
        <v>----</v>
      </c>
      <c r="BC58" s="7" t="str">
        <f t="shared" si="29"/>
        <v>----</v>
      </c>
      <c r="BD58" s="7" t="str">
        <f t="shared" si="30"/>
        <v>----</v>
      </c>
      <c r="BE58" s="7" t="str">
        <f t="shared" si="31"/>
        <v>----</v>
      </c>
      <c r="BF58" s="115">
        <f t="shared" si="32"/>
        <v>0.01</v>
      </c>
      <c r="BG58" s="116">
        <f t="shared" si="33"/>
        <v>-10</v>
      </c>
      <c r="BH58" s="7"/>
      <c r="BI58" s="134"/>
      <c r="BJ58" s="42"/>
      <c r="BK58" s="42"/>
      <c r="BL58" s="42"/>
      <c r="BM58" s="42"/>
      <c r="BN58" s="42"/>
      <c r="BO58" s="42"/>
      <c r="CK58" s="60"/>
      <c r="CL58" s="18"/>
      <c r="CM58" s="165">
        <v>29</v>
      </c>
      <c r="CN58" s="166" t="str">
        <f t="shared" si="50"/>
        <v>----</v>
      </c>
      <c r="CO58" s="167" t="str">
        <f t="shared" si="51"/>
        <v>----</v>
      </c>
      <c r="CP58" s="168" t="str">
        <f t="shared" si="52"/>
        <v>n</v>
      </c>
      <c r="CQ58" s="169" t="e">
        <f t="shared" si="53"/>
        <v>#DIV/0!</v>
      </c>
      <c r="CR58" s="42"/>
      <c r="CS58" s="165">
        <v>79</v>
      </c>
      <c r="CT58" s="166" t="str">
        <f t="shared" si="54"/>
        <v>----</v>
      </c>
      <c r="CU58" s="167" t="str">
        <f t="shared" si="55"/>
        <v>----</v>
      </c>
      <c r="CV58" s="168" t="str">
        <f t="shared" si="56"/>
        <v>n</v>
      </c>
      <c r="CW58" s="169" t="e">
        <f t="shared" si="57"/>
        <v>#DIV/0!</v>
      </c>
      <c r="CX58" s="42"/>
      <c r="CY58" s="165">
        <v>129</v>
      </c>
      <c r="CZ58" s="188" t="str">
        <f t="shared" si="58"/>
        <v>----</v>
      </c>
      <c r="DA58" s="189" t="str">
        <f t="shared" si="59"/>
        <v>----</v>
      </c>
      <c r="DB58" s="168" t="str">
        <f t="shared" si="60"/>
        <v>n</v>
      </c>
      <c r="DC58" s="190" t="e">
        <f t="shared" si="61"/>
        <v>#DIV/0!</v>
      </c>
      <c r="DD58" s="60"/>
      <c r="DE58" s="18"/>
      <c r="DF58" s="42"/>
      <c r="DG58" s="42"/>
      <c r="DH58" s="42"/>
      <c r="DI58" s="42"/>
      <c r="DJ58" s="42"/>
      <c r="DK58" s="42"/>
      <c r="DL58" s="42"/>
      <c r="DM58" s="42"/>
      <c r="DN58" s="60"/>
    </row>
    <row r="59" spans="1:118" x14ac:dyDescent="0.25">
      <c r="A59" s="363"/>
      <c r="B59" s="363"/>
      <c r="C59" s="364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18"/>
      <c r="Q59" s="40" t="str">
        <f t="shared" si="34"/>
        <v>----</v>
      </c>
      <c r="R59" s="741"/>
      <c r="S59" s="740"/>
      <c r="T59" s="358" t="str">
        <f t="shared" si="0"/>
        <v>----</v>
      </c>
      <c r="U59" s="360">
        <f t="shared" si="1"/>
        <v>-10</v>
      </c>
      <c r="V59" s="360" t="str">
        <f t="shared" si="2"/>
        <v>----</v>
      </c>
      <c r="W59" s="361">
        <f t="shared" si="3"/>
        <v>0</v>
      </c>
      <c r="X59" s="361">
        <f t="shared" si="4"/>
        <v>0</v>
      </c>
      <c r="Y59" s="361">
        <f t="shared" si="5"/>
        <v>0</v>
      </c>
      <c r="Z59" s="361">
        <f t="shared" si="6"/>
        <v>0</v>
      </c>
      <c r="AA59" s="361">
        <f t="shared" si="7"/>
        <v>0</v>
      </c>
      <c r="AB59" s="361">
        <f t="shared" si="8"/>
        <v>0</v>
      </c>
      <c r="AC59" s="361">
        <f t="shared" si="9"/>
        <v>0</v>
      </c>
      <c r="AD59" s="361">
        <f t="shared" si="10"/>
        <v>0</v>
      </c>
      <c r="AE59" s="361">
        <f t="shared" si="11"/>
        <v>0</v>
      </c>
      <c r="AF59" s="361">
        <f t="shared" si="12"/>
        <v>0</v>
      </c>
      <c r="AG59" s="361">
        <f t="shared" si="13"/>
        <v>0</v>
      </c>
      <c r="AH59" s="376">
        <f t="shared" si="14"/>
        <v>0</v>
      </c>
      <c r="AI59" s="747"/>
      <c r="AJ59" s="745"/>
      <c r="AK59" s="745"/>
      <c r="AL59" s="748"/>
      <c r="AM59" s="81">
        <f t="shared" si="15"/>
        <v>0</v>
      </c>
      <c r="AN59" s="29"/>
      <c r="AO59" s="371" t="e">
        <f t="shared" si="16"/>
        <v>#DIV/0!</v>
      </c>
      <c r="AP59" s="371" t="e">
        <f t="shared" si="17"/>
        <v>#DIV/0!</v>
      </c>
      <c r="AQ59" s="806" t="e">
        <f t="shared" si="18"/>
        <v>#DIV/0!</v>
      </c>
      <c r="AR59" s="806"/>
      <c r="AS59" s="40" t="str">
        <f t="shared" si="19"/>
        <v>----</v>
      </c>
      <c r="AT59" s="87" t="str">
        <f t="shared" si="20"/>
        <v xml:space="preserve"> </v>
      </c>
      <c r="AU59" s="88" t="str">
        <f t="shared" si="21"/>
        <v>----</v>
      </c>
      <c r="AV59" s="88" t="str">
        <f t="shared" si="22"/>
        <v>----</v>
      </c>
      <c r="AW59" s="88" t="str">
        <f t="shared" si="23"/>
        <v>----</v>
      </c>
      <c r="AX59" s="88" t="str">
        <f t="shared" si="24"/>
        <v>----</v>
      </c>
      <c r="AY59" s="87" t="str">
        <f t="shared" si="25"/>
        <v>----</v>
      </c>
      <c r="AZ59" s="87" t="str">
        <f t="shared" si="26"/>
        <v>----</v>
      </c>
      <c r="BA59" s="7" t="str">
        <f t="shared" si="27"/>
        <v>----</v>
      </c>
      <c r="BB59" s="48" t="str">
        <f t="shared" si="28"/>
        <v>----</v>
      </c>
      <c r="BC59" s="7" t="str">
        <f t="shared" si="29"/>
        <v>----</v>
      </c>
      <c r="BD59" s="7" t="str">
        <f t="shared" si="30"/>
        <v>----</v>
      </c>
      <c r="BE59" s="7" t="str">
        <f t="shared" si="31"/>
        <v>----</v>
      </c>
      <c r="BF59" s="115">
        <f t="shared" si="32"/>
        <v>0.01</v>
      </c>
      <c r="BG59" s="116">
        <f t="shared" si="33"/>
        <v>-10</v>
      </c>
      <c r="BH59" s="7"/>
      <c r="BI59" s="134" t="s">
        <v>223</v>
      </c>
      <c r="BJ59" s="72"/>
      <c r="BK59" s="72"/>
      <c r="BL59" s="72"/>
      <c r="BM59" s="72"/>
      <c r="BN59" s="72"/>
      <c r="BO59" s="72"/>
      <c r="CK59" s="60"/>
      <c r="CL59" s="18"/>
      <c r="CM59" s="170">
        <v>30</v>
      </c>
      <c r="CN59" s="171" t="str">
        <f t="shared" si="50"/>
        <v>----</v>
      </c>
      <c r="CO59" s="172" t="str">
        <f t="shared" si="51"/>
        <v>----</v>
      </c>
      <c r="CP59" s="173" t="str">
        <f t="shared" si="52"/>
        <v>n</v>
      </c>
      <c r="CQ59" s="174" t="e">
        <f t="shared" si="53"/>
        <v>#DIV/0!</v>
      </c>
      <c r="CR59" s="42"/>
      <c r="CS59" s="170">
        <v>80</v>
      </c>
      <c r="CT59" s="171" t="str">
        <f t="shared" si="54"/>
        <v>----</v>
      </c>
      <c r="CU59" s="172" t="str">
        <f t="shared" si="55"/>
        <v>----</v>
      </c>
      <c r="CV59" s="173" t="str">
        <f t="shared" si="56"/>
        <v>n</v>
      </c>
      <c r="CW59" s="174" t="e">
        <f t="shared" si="57"/>
        <v>#DIV/0!</v>
      </c>
      <c r="CX59" s="42"/>
      <c r="CY59" s="170">
        <v>130</v>
      </c>
      <c r="CZ59" s="191" t="str">
        <f t="shared" si="58"/>
        <v>----</v>
      </c>
      <c r="DA59" s="192" t="str">
        <f t="shared" si="59"/>
        <v>----</v>
      </c>
      <c r="DB59" s="173" t="str">
        <f t="shared" si="60"/>
        <v>n</v>
      </c>
      <c r="DC59" s="193" t="e">
        <f t="shared" si="61"/>
        <v>#DIV/0!</v>
      </c>
      <c r="DD59" s="60"/>
      <c r="DE59" s="18"/>
      <c r="DF59" s="42"/>
      <c r="DG59" s="42"/>
      <c r="DH59" s="42"/>
      <c r="DI59" s="42"/>
      <c r="DJ59" s="42"/>
      <c r="DK59" s="42"/>
      <c r="DL59" s="42"/>
      <c r="DM59" s="42"/>
      <c r="DN59" s="60"/>
    </row>
    <row r="60" spans="1:118" x14ac:dyDescent="0.25">
      <c r="A60" s="363"/>
      <c r="B60" s="363"/>
      <c r="C60" s="364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18"/>
      <c r="Q60" s="41" t="str">
        <f t="shared" si="34"/>
        <v>----</v>
      </c>
      <c r="R60" s="742"/>
      <c r="S60" s="743"/>
      <c r="T60" s="359" t="str">
        <f t="shared" si="0"/>
        <v>----</v>
      </c>
      <c r="U60" s="360">
        <f t="shared" si="1"/>
        <v>-10</v>
      </c>
      <c r="V60" s="360" t="str">
        <f t="shared" si="2"/>
        <v>----</v>
      </c>
      <c r="W60" s="361">
        <f t="shared" si="3"/>
        <v>0</v>
      </c>
      <c r="X60" s="361">
        <f t="shared" si="4"/>
        <v>0</v>
      </c>
      <c r="Y60" s="361">
        <f t="shared" si="5"/>
        <v>0</v>
      </c>
      <c r="Z60" s="361">
        <f t="shared" si="6"/>
        <v>0</v>
      </c>
      <c r="AA60" s="361">
        <f t="shared" si="7"/>
        <v>0</v>
      </c>
      <c r="AB60" s="361">
        <f t="shared" si="8"/>
        <v>0</v>
      </c>
      <c r="AC60" s="361">
        <f t="shared" si="9"/>
        <v>0</v>
      </c>
      <c r="AD60" s="361">
        <f t="shared" si="10"/>
        <v>0</v>
      </c>
      <c r="AE60" s="361">
        <f t="shared" si="11"/>
        <v>0</v>
      </c>
      <c r="AF60" s="361">
        <f t="shared" si="12"/>
        <v>0</v>
      </c>
      <c r="AG60" s="361">
        <f t="shared" si="13"/>
        <v>0</v>
      </c>
      <c r="AH60" s="376">
        <f t="shared" si="14"/>
        <v>0</v>
      </c>
      <c r="AI60" s="749"/>
      <c r="AJ60" s="750"/>
      <c r="AK60" s="750"/>
      <c r="AL60" s="751"/>
      <c r="AM60" s="81">
        <f t="shared" si="15"/>
        <v>0</v>
      </c>
      <c r="AN60" s="29"/>
      <c r="AO60" s="372" t="e">
        <f t="shared" si="16"/>
        <v>#DIV/0!</v>
      </c>
      <c r="AP60" s="372" t="e">
        <f t="shared" si="17"/>
        <v>#DIV/0!</v>
      </c>
      <c r="AQ60" s="807" t="e">
        <f t="shared" si="18"/>
        <v>#DIV/0!</v>
      </c>
      <c r="AR60" s="807"/>
      <c r="AS60" s="41" t="str">
        <f t="shared" si="19"/>
        <v>----</v>
      </c>
      <c r="AT60" s="91" t="str">
        <f t="shared" si="20"/>
        <v xml:space="preserve"> </v>
      </c>
      <c r="AU60" s="92" t="str">
        <f t="shared" si="21"/>
        <v>----</v>
      </c>
      <c r="AV60" s="92" t="str">
        <f t="shared" si="22"/>
        <v>----</v>
      </c>
      <c r="AW60" s="92" t="str">
        <f t="shared" si="23"/>
        <v>----</v>
      </c>
      <c r="AX60" s="92" t="str">
        <f t="shared" si="24"/>
        <v>----</v>
      </c>
      <c r="AY60" s="91" t="str">
        <f t="shared" si="25"/>
        <v>----</v>
      </c>
      <c r="AZ60" s="91" t="str">
        <f t="shared" si="26"/>
        <v>----</v>
      </c>
      <c r="BA60" s="7" t="str">
        <f t="shared" si="27"/>
        <v>----</v>
      </c>
      <c r="BB60" s="48" t="str">
        <f t="shared" si="28"/>
        <v>----</v>
      </c>
      <c r="BC60" s="7" t="str">
        <f t="shared" si="29"/>
        <v>----</v>
      </c>
      <c r="BD60" s="7" t="str">
        <f t="shared" si="30"/>
        <v>----</v>
      </c>
      <c r="BE60" s="7" t="str">
        <f t="shared" si="31"/>
        <v>----</v>
      </c>
      <c r="BF60" s="115">
        <f t="shared" si="32"/>
        <v>0.01</v>
      </c>
      <c r="BG60" s="116">
        <f t="shared" si="33"/>
        <v>-10</v>
      </c>
      <c r="BH60" s="7"/>
      <c r="BI60" s="18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60"/>
      <c r="CL60" s="18"/>
      <c r="CM60" s="175">
        <v>31</v>
      </c>
      <c r="CN60" s="176" t="str">
        <f t="shared" si="50"/>
        <v>----</v>
      </c>
      <c r="CO60" s="177" t="str">
        <f t="shared" si="51"/>
        <v>----</v>
      </c>
      <c r="CP60" s="178" t="str">
        <f t="shared" si="52"/>
        <v>n</v>
      </c>
      <c r="CQ60" s="179" t="e">
        <f t="shared" si="53"/>
        <v>#DIV/0!</v>
      </c>
      <c r="CR60" s="42"/>
      <c r="CS60" s="175">
        <v>81</v>
      </c>
      <c r="CT60" s="176" t="str">
        <f t="shared" si="54"/>
        <v>----</v>
      </c>
      <c r="CU60" s="177" t="str">
        <f t="shared" si="55"/>
        <v>----</v>
      </c>
      <c r="CV60" s="178" t="str">
        <f t="shared" si="56"/>
        <v>n</v>
      </c>
      <c r="CW60" s="179" t="e">
        <f t="shared" si="57"/>
        <v>#DIV/0!</v>
      </c>
      <c r="CX60" s="42"/>
      <c r="CY60" s="175">
        <v>131</v>
      </c>
      <c r="CZ60" s="194" t="str">
        <f t="shared" si="58"/>
        <v>----</v>
      </c>
      <c r="DA60" s="195" t="str">
        <f t="shared" si="59"/>
        <v>----</v>
      </c>
      <c r="DB60" s="178" t="str">
        <f t="shared" si="60"/>
        <v>n</v>
      </c>
      <c r="DC60" s="196" t="e">
        <f t="shared" si="61"/>
        <v>#DIV/0!</v>
      </c>
      <c r="DD60" s="60"/>
      <c r="DE60" s="18"/>
      <c r="DF60" s="42"/>
      <c r="DG60" s="42"/>
      <c r="DH60" s="42"/>
      <c r="DI60" s="42"/>
      <c r="DJ60" s="42"/>
      <c r="DK60" s="42"/>
      <c r="DL60" s="42"/>
      <c r="DM60" s="42"/>
      <c r="DN60" s="60"/>
    </row>
    <row r="61" spans="1:118" x14ac:dyDescent="0.25">
      <c r="A61" s="363"/>
      <c r="B61" s="363"/>
      <c r="C61" s="364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18"/>
      <c r="Q61" s="40" t="str">
        <f t="shared" si="34"/>
        <v>----</v>
      </c>
      <c r="R61" s="741"/>
      <c r="S61" s="740"/>
      <c r="T61" s="358" t="str">
        <f t="shared" si="0"/>
        <v>----</v>
      </c>
      <c r="U61" s="360">
        <f t="shared" si="1"/>
        <v>-10</v>
      </c>
      <c r="V61" s="360" t="str">
        <f t="shared" si="2"/>
        <v>----</v>
      </c>
      <c r="W61" s="361">
        <f t="shared" si="3"/>
        <v>0</v>
      </c>
      <c r="X61" s="361">
        <f t="shared" si="4"/>
        <v>0</v>
      </c>
      <c r="Y61" s="361">
        <f t="shared" si="5"/>
        <v>0</v>
      </c>
      <c r="Z61" s="361">
        <f t="shared" si="6"/>
        <v>0</v>
      </c>
      <c r="AA61" s="361">
        <f t="shared" si="7"/>
        <v>0</v>
      </c>
      <c r="AB61" s="361">
        <f t="shared" si="8"/>
        <v>0</v>
      </c>
      <c r="AC61" s="361">
        <f t="shared" si="9"/>
        <v>0</v>
      </c>
      <c r="AD61" s="361">
        <f t="shared" si="10"/>
        <v>0</v>
      </c>
      <c r="AE61" s="361">
        <f t="shared" si="11"/>
        <v>0</v>
      </c>
      <c r="AF61" s="361">
        <f t="shared" si="12"/>
        <v>0</v>
      </c>
      <c r="AG61" s="361">
        <f t="shared" si="13"/>
        <v>0</v>
      </c>
      <c r="AH61" s="376">
        <f t="shared" si="14"/>
        <v>0</v>
      </c>
      <c r="AI61" s="747"/>
      <c r="AJ61" s="745"/>
      <c r="AK61" s="745"/>
      <c r="AL61" s="748"/>
      <c r="AM61" s="81">
        <f t="shared" si="15"/>
        <v>0</v>
      </c>
      <c r="AN61" s="29"/>
      <c r="AO61" s="371" t="e">
        <f t="shared" si="16"/>
        <v>#DIV/0!</v>
      </c>
      <c r="AP61" s="371" t="e">
        <f t="shared" si="17"/>
        <v>#DIV/0!</v>
      </c>
      <c r="AQ61" s="806" t="e">
        <f t="shared" si="18"/>
        <v>#DIV/0!</v>
      </c>
      <c r="AR61" s="806"/>
      <c r="AS61" s="40" t="str">
        <f t="shared" si="19"/>
        <v>----</v>
      </c>
      <c r="AT61" s="87" t="str">
        <f t="shared" si="20"/>
        <v xml:space="preserve"> </v>
      </c>
      <c r="AU61" s="88" t="str">
        <f t="shared" si="21"/>
        <v>----</v>
      </c>
      <c r="AV61" s="88" t="str">
        <f t="shared" si="22"/>
        <v>----</v>
      </c>
      <c r="AW61" s="88" t="str">
        <f t="shared" si="23"/>
        <v>----</v>
      </c>
      <c r="AX61" s="88" t="str">
        <f t="shared" si="24"/>
        <v>----</v>
      </c>
      <c r="AY61" s="87" t="str">
        <f t="shared" si="25"/>
        <v>----</v>
      </c>
      <c r="AZ61" s="87" t="str">
        <f t="shared" si="26"/>
        <v>----</v>
      </c>
      <c r="BA61" s="7" t="str">
        <f t="shared" si="27"/>
        <v>----</v>
      </c>
      <c r="BB61" s="48" t="str">
        <f t="shared" si="28"/>
        <v>----</v>
      </c>
      <c r="BC61" s="7" t="str">
        <f t="shared" si="29"/>
        <v>----</v>
      </c>
      <c r="BD61" s="7" t="str">
        <f t="shared" si="30"/>
        <v>----</v>
      </c>
      <c r="BE61" s="7" t="str">
        <f t="shared" si="31"/>
        <v>----</v>
      </c>
      <c r="BF61" s="115">
        <f t="shared" si="32"/>
        <v>0.01</v>
      </c>
      <c r="BG61" s="116">
        <f t="shared" si="33"/>
        <v>-10</v>
      </c>
      <c r="BH61" s="7"/>
      <c r="BI61" s="18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60"/>
      <c r="CL61" s="18"/>
      <c r="CM61" s="165">
        <v>32</v>
      </c>
      <c r="CN61" s="166" t="str">
        <f t="shared" si="50"/>
        <v>----</v>
      </c>
      <c r="CO61" s="167" t="str">
        <f t="shared" si="51"/>
        <v>----</v>
      </c>
      <c r="CP61" s="168" t="str">
        <f t="shared" si="52"/>
        <v>n</v>
      </c>
      <c r="CQ61" s="169" t="e">
        <f t="shared" si="53"/>
        <v>#DIV/0!</v>
      </c>
      <c r="CR61" s="42"/>
      <c r="CS61" s="165">
        <v>82</v>
      </c>
      <c r="CT61" s="166" t="str">
        <f t="shared" si="54"/>
        <v>----</v>
      </c>
      <c r="CU61" s="167" t="str">
        <f t="shared" si="55"/>
        <v>----</v>
      </c>
      <c r="CV61" s="168" t="str">
        <f t="shared" si="56"/>
        <v>n</v>
      </c>
      <c r="CW61" s="169" t="e">
        <f t="shared" si="57"/>
        <v>#DIV/0!</v>
      </c>
      <c r="CX61" s="42"/>
      <c r="CY61" s="165">
        <v>132</v>
      </c>
      <c r="CZ61" s="188" t="str">
        <f t="shared" si="58"/>
        <v>----</v>
      </c>
      <c r="DA61" s="189" t="str">
        <f t="shared" si="59"/>
        <v>----</v>
      </c>
      <c r="DB61" s="168" t="str">
        <f t="shared" si="60"/>
        <v>n</v>
      </c>
      <c r="DC61" s="190" t="e">
        <f t="shared" si="61"/>
        <v>#DIV/0!</v>
      </c>
      <c r="DD61" s="60"/>
      <c r="DE61" s="18"/>
      <c r="DF61" s="42"/>
      <c r="DG61" s="42"/>
      <c r="DH61" s="42"/>
      <c r="DI61" s="42"/>
      <c r="DJ61" s="42"/>
      <c r="DK61" s="42"/>
      <c r="DL61" s="42"/>
      <c r="DM61" s="42"/>
      <c r="DN61" s="60"/>
    </row>
    <row r="62" spans="1:118" x14ac:dyDescent="0.25">
      <c r="A62" s="363"/>
      <c r="B62" s="363"/>
      <c r="C62" s="364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363"/>
      <c r="O62" s="363"/>
      <c r="P62" s="18"/>
      <c r="Q62" s="40" t="str">
        <f t="shared" si="34"/>
        <v>----</v>
      </c>
      <c r="R62" s="741"/>
      <c r="S62" s="740"/>
      <c r="T62" s="358" t="str">
        <f t="shared" si="0"/>
        <v>----</v>
      </c>
      <c r="U62" s="360">
        <f t="shared" si="1"/>
        <v>-10</v>
      </c>
      <c r="V62" s="360" t="str">
        <f t="shared" si="2"/>
        <v>----</v>
      </c>
      <c r="W62" s="361">
        <f t="shared" si="3"/>
        <v>0</v>
      </c>
      <c r="X62" s="361">
        <f t="shared" si="4"/>
        <v>0</v>
      </c>
      <c r="Y62" s="361">
        <f t="shared" si="5"/>
        <v>0</v>
      </c>
      <c r="Z62" s="361">
        <f t="shared" si="6"/>
        <v>0</v>
      </c>
      <c r="AA62" s="361">
        <f t="shared" si="7"/>
        <v>0</v>
      </c>
      <c r="AB62" s="361">
        <f t="shared" si="8"/>
        <v>0</v>
      </c>
      <c r="AC62" s="361">
        <f t="shared" si="9"/>
        <v>0</v>
      </c>
      <c r="AD62" s="361">
        <f t="shared" si="10"/>
        <v>0</v>
      </c>
      <c r="AE62" s="361">
        <f t="shared" si="11"/>
        <v>0</v>
      </c>
      <c r="AF62" s="361">
        <f t="shared" si="12"/>
        <v>0</v>
      </c>
      <c r="AG62" s="361">
        <f t="shared" si="13"/>
        <v>0</v>
      </c>
      <c r="AH62" s="376">
        <f t="shared" si="14"/>
        <v>0</v>
      </c>
      <c r="AI62" s="747"/>
      <c r="AJ62" s="745"/>
      <c r="AK62" s="745"/>
      <c r="AL62" s="748"/>
      <c r="AM62" s="81">
        <f t="shared" si="15"/>
        <v>0</v>
      </c>
      <c r="AN62" s="29"/>
      <c r="AO62" s="371" t="e">
        <f t="shared" si="16"/>
        <v>#DIV/0!</v>
      </c>
      <c r="AP62" s="371" t="e">
        <f t="shared" si="17"/>
        <v>#DIV/0!</v>
      </c>
      <c r="AQ62" s="806" t="e">
        <f t="shared" si="18"/>
        <v>#DIV/0!</v>
      </c>
      <c r="AR62" s="806"/>
      <c r="AS62" s="40" t="str">
        <f t="shared" si="19"/>
        <v>----</v>
      </c>
      <c r="AT62" s="87" t="str">
        <f t="shared" si="20"/>
        <v xml:space="preserve"> </v>
      </c>
      <c r="AU62" s="88" t="str">
        <f t="shared" si="21"/>
        <v>----</v>
      </c>
      <c r="AV62" s="88" t="str">
        <f t="shared" si="22"/>
        <v>----</v>
      </c>
      <c r="AW62" s="88" t="str">
        <f t="shared" si="23"/>
        <v>----</v>
      </c>
      <c r="AX62" s="88" t="str">
        <f t="shared" si="24"/>
        <v>----</v>
      </c>
      <c r="AY62" s="87" t="str">
        <f t="shared" si="25"/>
        <v>----</v>
      </c>
      <c r="AZ62" s="87" t="str">
        <f t="shared" si="26"/>
        <v>----</v>
      </c>
      <c r="BA62" s="7" t="str">
        <f t="shared" si="27"/>
        <v>----</v>
      </c>
      <c r="BB62" s="48" t="str">
        <f t="shared" si="28"/>
        <v>----</v>
      </c>
      <c r="BC62" s="7" t="str">
        <f t="shared" si="29"/>
        <v>----</v>
      </c>
      <c r="BD62" s="7" t="str">
        <f t="shared" si="30"/>
        <v>----</v>
      </c>
      <c r="BE62" s="7" t="str">
        <f t="shared" si="31"/>
        <v>----</v>
      </c>
      <c r="BF62" s="115">
        <f t="shared" si="32"/>
        <v>0.01</v>
      </c>
      <c r="BG62" s="116">
        <f t="shared" si="33"/>
        <v>-10</v>
      </c>
      <c r="BH62" s="7"/>
      <c r="BI62" s="18"/>
      <c r="CK62" s="60"/>
      <c r="CL62" s="18"/>
      <c r="CM62" s="165">
        <v>33</v>
      </c>
      <c r="CN62" s="166" t="str">
        <f t="shared" si="50"/>
        <v>----</v>
      </c>
      <c r="CO62" s="167" t="str">
        <f t="shared" si="51"/>
        <v>----</v>
      </c>
      <c r="CP62" s="168" t="str">
        <f t="shared" si="52"/>
        <v>n</v>
      </c>
      <c r="CQ62" s="169" t="e">
        <f t="shared" si="53"/>
        <v>#DIV/0!</v>
      </c>
      <c r="CR62" s="42"/>
      <c r="CS62" s="165">
        <v>83</v>
      </c>
      <c r="CT62" s="166" t="str">
        <f t="shared" si="54"/>
        <v>----</v>
      </c>
      <c r="CU62" s="167" t="str">
        <f t="shared" si="55"/>
        <v>----</v>
      </c>
      <c r="CV62" s="168" t="str">
        <f t="shared" si="56"/>
        <v>n</v>
      </c>
      <c r="CW62" s="169" t="e">
        <f t="shared" si="57"/>
        <v>#DIV/0!</v>
      </c>
      <c r="CX62" s="42"/>
      <c r="CY62" s="165">
        <v>133</v>
      </c>
      <c r="CZ62" s="188" t="str">
        <f t="shared" si="58"/>
        <v>----</v>
      </c>
      <c r="DA62" s="189" t="str">
        <f t="shared" si="59"/>
        <v>----</v>
      </c>
      <c r="DB62" s="168" t="str">
        <f t="shared" si="60"/>
        <v>n</v>
      </c>
      <c r="DC62" s="190" t="e">
        <f t="shared" si="61"/>
        <v>#DIV/0!</v>
      </c>
      <c r="DD62" s="60"/>
      <c r="DE62" s="18"/>
      <c r="DF62" s="42"/>
      <c r="DG62" s="42"/>
      <c r="DH62" s="42"/>
      <c r="DI62" s="42"/>
      <c r="DJ62" s="42"/>
      <c r="DK62" s="42"/>
      <c r="DL62" s="42"/>
      <c r="DM62" s="42"/>
      <c r="DN62" s="60"/>
    </row>
    <row r="63" spans="1:118" x14ac:dyDescent="0.25">
      <c r="A63" s="363"/>
      <c r="B63" s="363"/>
      <c r="C63" s="364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18"/>
      <c r="Q63" s="40" t="str">
        <f t="shared" si="34"/>
        <v>----</v>
      </c>
      <c r="R63" s="741"/>
      <c r="S63" s="740"/>
      <c r="T63" s="358" t="str">
        <f t="shared" si="0"/>
        <v>----</v>
      </c>
      <c r="U63" s="360">
        <f t="shared" si="1"/>
        <v>-10</v>
      </c>
      <c r="V63" s="360" t="str">
        <f t="shared" si="2"/>
        <v>----</v>
      </c>
      <c r="W63" s="361">
        <f t="shared" si="3"/>
        <v>0</v>
      </c>
      <c r="X63" s="361">
        <f t="shared" si="4"/>
        <v>0</v>
      </c>
      <c r="Y63" s="361">
        <f t="shared" si="5"/>
        <v>0</v>
      </c>
      <c r="Z63" s="361">
        <f t="shared" si="6"/>
        <v>0</v>
      </c>
      <c r="AA63" s="361">
        <f t="shared" si="7"/>
        <v>0</v>
      </c>
      <c r="AB63" s="361">
        <f t="shared" si="8"/>
        <v>0</v>
      </c>
      <c r="AC63" s="361">
        <f t="shared" si="9"/>
        <v>0</v>
      </c>
      <c r="AD63" s="361">
        <f t="shared" si="10"/>
        <v>0</v>
      </c>
      <c r="AE63" s="361">
        <f t="shared" si="11"/>
        <v>0</v>
      </c>
      <c r="AF63" s="361">
        <f t="shared" si="12"/>
        <v>0</v>
      </c>
      <c r="AG63" s="361">
        <f t="shared" si="13"/>
        <v>0</v>
      </c>
      <c r="AH63" s="376">
        <f t="shared" si="14"/>
        <v>0</v>
      </c>
      <c r="AI63" s="747"/>
      <c r="AJ63" s="745"/>
      <c r="AK63" s="745"/>
      <c r="AL63" s="748"/>
      <c r="AM63" s="81">
        <f t="shared" si="15"/>
        <v>0</v>
      </c>
      <c r="AN63" s="29"/>
      <c r="AO63" s="371" t="e">
        <f t="shared" si="16"/>
        <v>#DIV/0!</v>
      </c>
      <c r="AP63" s="371" t="e">
        <f t="shared" si="17"/>
        <v>#DIV/0!</v>
      </c>
      <c r="AQ63" s="806" t="e">
        <f t="shared" si="18"/>
        <v>#DIV/0!</v>
      </c>
      <c r="AR63" s="806"/>
      <c r="AS63" s="40" t="str">
        <f t="shared" si="19"/>
        <v>----</v>
      </c>
      <c r="AT63" s="87" t="str">
        <f t="shared" si="20"/>
        <v xml:space="preserve"> </v>
      </c>
      <c r="AU63" s="88" t="str">
        <f t="shared" si="21"/>
        <v>----</v>
      </c>
      <c r="AV63" s="88" t="str">
        <f t="shared" si="22"/>
        <v>----</v>
      </c>
      <c r="AW63" s="88" t="str">
        <f t="shared" si="23"/>
        <v>----</v>
      </c>
      <c r="AX63" s="88" t="str">
        <f t="shared" si="24"/>
        <v>----</v>
      </c>
      <c r="AY63" s="87" t="str">
        <f t="shared" si="25"/>
        <v>----</v>
      </c>
      <c r="AZ63" s="87" t="str">
        <f t="shared" si="26"/>
        <v>----</v>
      </c>
      <c r="BA63" s="7" t="str">
        <f t="shared" si="27"/>
        <v>----</v>
      </c>
      <c r="BB63" s="48" t="str">
        <f t="shared" si="28"/>
        <v>----</v>
      </c>
      <c r="BC63" s="7" t="str">
        <f t="shared" si="29"/>
        <v>----</v>
      </c>
      <c r="BD63" s="7" t="str">
        <f t="shared" si="30"/>
        <v>----</v>
      </c>
      <c r="BE63" s="7" t="str">
        <f t="shared" si="31"/>
        <v>----</v>
      </c>
      <c r="BF63" s="115">
        <f t="shared" si="32"/>
        <v>0.01</v>
      </c>
      <c r="BG63" s="116">
        <f t="shared" si="33"/>
        <v>-10</v>
      </c>
      <c r="BH63" s="7"/>
      <c r="BI63" s="18"/>
      <c r="CK63" s="60"/>
      <c r="CL63" s="18"/>
      <c r="CM63" s="165">
        <v>34</v>
      </c>
      <c r="CN63" s="166" t="str">
        <f t="shared" si="50"/>
        <v>----</v>
      </c>
      <c r="CO63" s="167" t="str">
        <f t="shared" si="51"/>
        <v>----</v>
      </c>
      <c r="CP63" s="168" t="str">
        <f t="shared" si="52"/>
        <v>n</v>
      </c>
      <c r="CQ63" s="169" t="e">
        <f t="shared" si="53"/>
        <v>#DIV/0!</v>
      </c>
      <c r="CR63" s="42"/>
      <c r="CS63" s="165">
        <v>84</v>
      </c>
      <c r="CT63" s="166" t="str">
        <f t="shared" si="54"/>
        <v>----</v>
      </c>
      <c r="CU63" s="167" t="str">
        <f t="shared" si="55"/>
        <v>----</v>
      </c>
      <c r="CV63" s="168" t="str">
        <f t="shared" si="56"/>
        <v>n</v>
      </c>
      <c r="CW63" s="169" t="e">
        <f t="shared" si="57"/>
        <v>#DIV/0!</v>
      </c>
      <c r="CX63" s="42"/>
      <c r="CY63" s="165">
        <v>134</v>
      </c>
      <c r="CZ63" s="188" t="str">
        <f t="shared" si="58"/>
        <v>----</v>
      </c>
      <c r="DA63" s="189" t="str">
        <f t="shared" si="59"/>
        <v>----</v>
      </c>
      <c r="DB63" s="168" t="str">
        <f t="shared" si="60"/>
        <v>n</v>
      </c>
      <c r="DC63" s="190" t="e">
        <f t="shared" si="61"/>
        <v>#DIV/0!</v>
      </c>
      <c r="DD63" s="60"/>
      <c r="DE63" s="18"/>
      <c r="DF63" s="42"/>
      <c r="DG63" s="42"/>
      <c r="DH63" s="42"/>
      <c r="DI63" s="42"/>
      <c r="DJ63" s="42"/>
      <c r="DK63" s="42"/>
      <c r="DL63" s="42"/>
      <c r="DM63" s="42"/>
      <c r="DN63" s="60"/>
    </row>
    <row r="64" spans="1:118" x14ac:dyDescent="0.25">
      <c r="A64" s="363"/>
      <c r="B64" s="363"/>
      <c r="C64" s="364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18"/>
      <c r="Q64" s="40" t="str">
        <f t="shared" si="34"/>
        <v>----</v>
      </c>
      <c r="R64" s="741"/>
      <c r="S64" s="740"/>
      <c r="T64" s="358" t="str">
        <f t="shared" si="0"/>
        <v>----</v>
      </c>
      <c r="U64" s="360">
        <f t="shared" si="1"/>
        <v>-10</v>
      </c>
      <c r="V64" s="360" t="str">
        <f t="shared" si="2"/>
        <v>----</v>
      </c>
      <c r="W64" s="361">
        <f t="shared" si="3"/>
        <v>0</v>
      </c>
      <c r="X64" s="361">
        <f t="shared" si="4"/>
        <v>0</v>
      </c>
      <c r="Y64" s="361">
        <f t="shared" si="5"/>
        <v>0</v>
      </c>
      <c r="Z64" s="361">
        <f t="shared" si="6"/>
        <v>0</v>
      </c>
      <c r="AA64" s="361">
        <f t="shared" si="7"/>
        <v>0</v>
      </c>
      <c r="AB64" s="361">
        <f t="shared" si="8"/>
        <v>0</v>
      </c>
      <c r="AC64" s="361">
        <f t="shared" si="9"/>
        <v>0</v>
      </c>
      <c r="AD64" s="361">
        <f t="shared" si="10"/>
        <v>0</v>
      </c>
      <c r="AE64" s="361">
        <f t="shared" si="11"/>
        <v>0</v>
      </c>
      <c r="AF64" s="361">
        <f t="shared" si="12"/>
        <v>0</v>
      </c>
      <c r="AG64" s="361">
        <f t="shared" si="13"/>
        <v>0</v>
      </c>
      <c r="AH64" s="376">
        <f t="shared" si="14"/>
        <v>0</v>
      </c>
      <c r="AI64" s="747"/>
      <c r="AJ64" s="745"/>
      <c r="AK64" s="745"/>
      <c r="AL64" s="748"/>
      <c r="AM64" s="81">
        <f t="shared" si="15"/>
        <v>0</v>
      </c>
      <c r="AN64" s="29"/>
      <c r="AO64" s="371" t="e">
        <f t="shared" si="16"/>
        <v>#DIV/0!</v>
      </c>
      <c r="AP64" s="371" t="e">
        <f t="shared" si="17"/>
        <v>#DIV/0!</v>
      </c>
      <c r="AQ64" s="806" t="e">
        <f t="shared" si="18"/>
        <v>#DIV/0!</v>
      </c>
      <c r="AR64" s="806"/>
      <c r="AS64" s="40" t="str">
        <f t="shared" si="19"/>
        <v>----</v>
      </c>
      <c r="AT64" s="87" t="str">
        <f t="shared" si="20"/>
        <v xml:space="preserve"> </v>
      </c>
      <c r="AU64" s="88" t="str">
        <f t="shared" si="21"/>
        <v>----</v>
      </c>
      <c r="AV64" s="88" t="str">
        <f t="shared" si="22"/>
        <v>----</v>
      </c>
      <c r="AW64" s="88" t="str">
        <f t="shared" si="23"/>
        <v>----</v>
      </c>
      <c r="AX64" s="88" t="str">
        <f t="shared" si="24"/>
        <v>----</v>
      </c>
      <c r="AY64" s="87" t="str">
        <f t="shared" si="25"/>
        <v>----</v>
      </c>
      <c r="AZ64" s="87" t="str">
        <f t="shared" si="26"/>
        <v>----</v>
      </c>
      <c r="BA64" s="7" t="str">
        <f t="shared" si="27"/>
        <v>----</v>
      </c>
      <c r="BB64" s="48" t="str">
        <f t="shared" si="28"/>
        <v>----</v>
      </c>
      <c r="BC64" s="7" t="str">
        <f t="shared" si="29"/>
        <v>----</v>
      </c>
      <c r="BD64" s="7" t="str">
        <f t="shared" si="30"/>
        <v>----</v>
      </c>
      <c r="BE64" s="7" t="str">
        <f t="shared" si="31"/>
        <v>----</v>
      </c>
      <c r="BF64" s="115">
        <f t="shared" si="32"/>
        <v>0.01</v>
      </c>
      <c r="BG64" s="116">
        <f t="shared" si="33"/>
        <v>-10</v>
      </c>
      <c r="BH64" s="7"/>
      <c r="BI64" s="18"/>
      <c r="BJ64" s="42"/>
      <c r="BK64" s="42"/>
      <c r="BL64" s="42"/>
      <c r="BM64" s="42"/>
      <c r="BN64" s="42"/>
      <c r="BO64" s="42"/>
      <c r="CK64" s="60"/>
      <c r="CL64" s="18"/>
      <c r="CM64" s="165">
        <v>35</v>
      </c>
      <c r="CN64" s="166" t="str">
        <f t="shared" si="50"/>
        <v>----</v>
      </c>
      <c r="CO64" s="167" t="str">
        <f t="shared" si="51"/>
        <v>----</v>
      </c>
      <c r="CP64" s="168" t="str">
        <f t="shared" si="52"/>
        <v>n</v>
      </c>
      <c r="CQ64" s="169" t="e">
        <f t="shared" si="53"/>
        <v>#DIV/0!</v>
      </c>
      <c r="CR64" s="42"/>
      <c r="CS64" s="165">
        <v>85</v>
      </c>
      <c r="CT64" s="166" t="str">
        <f t="shared" si="54"/>
        <v>----</v>
      </c>
      <c r="CU64" s="167" t="str">
        <f t="shared" si="55"/>
        <v>----</v>
      </c>
      <c r="CV64" s="168" t="str">
        <f t="shared" si="56"/>
        <v>n</v>
      </c>
      <c r="CW64" s="169" t="e">
        <f t="shared" si="57"/>
        <v>#DIV/0!</v>
      </c>
      <c r="CX64" s="42"/>
      <c r="CY64" s="165">
        <v>135</v>
      </c>
      <c r="CZ64" s="188" t="str">
        <f t="shared" si="58"/>
        <v>----</v>
      </c>
      <c r="DA64" s="189" t="str">
        <f t="shared" si="59"/>
        <v>----</v>
      </c>
      <c r="DB64" s="168" t="str">
        <f t="shared" si="60"/>
        <v>n</v>
      </c>
      <c r="DC64" s="190" t="e">
        <f t="shared" si="61"/>
        <v>#DIV/0!</v>
      </c>
      <c r="DD64" s="60"/>
      <c r="DE64" s="18"/>
      <c r="DF64" s="42"/>
      <c r="DG64" s="42"/>
      <c r="DH64" s="42"/>
      <c r="DI64" s="42"/>
      <c r="DJ64" s="42"/>
      <c r="DK64" s="42"/>
      <c r="DL64" s="42"/>
      <c r="DM64" s="42"/>
      <c r="DN64" s="60"/>
    </row>
    <row r="65" spans="1:118" x14ac:dyDescent="0.25">
      <c r="A65" s="363"/>
      <c r="B65" s="363"/>
      <c r="C65" s="364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18"/>
      <c r="Q65" s="40" t="str">
        <f t="shared" si="34"/>
        <v>----</v>
      </c>
      <c r="R65" s="741"/>
      <c r="S65" s="740"/>
      <c r="T65" s="358" t="str">
        <f t="shared" si="0"/>
        <v>----</v>
      </c>
      <c r="U65" s="360">
        <f t="shared" si="1"/>
        <v>-10</v>
      </c>
      <c r="V65" s="360" t="str">
        <f t="shared" si="2"/>
        <v>----</v>
      </c>
      <c r="W65" s="361">
        <f t="shared" si="3"/>
        <v>0</v>
      </c>
      <c r="X65" s="361">
        <f t="shared" si="4"/>
        <v>0</v>
      </c>
      <c r="Y65" s="361">
        <f t="shared" si="5"/>
        <v>0</v>
      </c>
      <c r="Z65" s="361">
        <f t="shared" si="6"/>
        <v>0</v>
      </c>
      <c r="AA65" s="361">
        <f t="shared" si="7"/>
        <v>0</v>
      </c>
      <c r="AB65" s="361">
        <f t="shared" si="8"/>
        <v>0</v>
      </c>
      <c r="AC65" s="361">
        <f t="shared" si="9"/>
        <v>0</v>
      </c>
      <c r="AD65" s="361">
        <f t="shared" si="10"/>
        <v>0</v>
      </c>
      <c r="AE65" s="361">
        <f t="shared" si="11"/>
        <v>0</v>
      </c>
      <c r="AF65" s="361">
        <f t="shared" si="12"/>
        <v>0</v>
      </c>
      <c r="AG65" s="361">
        <f t="shared" si="13"/>
        <v>0</v>
      </c>
      <c r="AH65" s="376">
        <f t="shared" si="14"/>
        <v>0</v>
      </c>
      <c r="AI65" s="747"/>
      <c r="AJ65" s="745"/>
      <c r="AK65" s="745"/>
      <c r="AL65" s="748"/>
      <c r="AM65" s="81">
        <f t="shared" si="15"/>
        <v>0</v>
      </c>
      <c r="AN65" s="29"/>
      <c r="AO65" s="371" t="e">
        <f t="shared" si="16"/>
        <v>#DIV/0!</v>
      </c>
      <c r="AP65" s="371" t="e">
        <f t="shared" si="17"/>
        <v>#DIV/0!</v>
      </c>
      <c r="AQ65" s="806" t="e">
        <f t="shared" si="18"/>
        <v>#DIV/0!</v>
      </c>
      <c r="AR65" s="806"/>
      <c r="AS65" s="40" t="str">
        <f t="shared" si="19"/>
        <v>----</v>
      </c>
      <c r="AT65" s="87" t="str">
        <f t="shared" si="20"/>
        <v xml:space="preserve"> </v>
      </c>
      <c r="AU65" s="88" t="str">
        <f t="shared" si="21"/>
        <v>----</v>
      </c>
      <c r="AV65" s="88" t="str">
        <f t="shared" si="22"/>
        <v>----</v>
      </c>
      <c r="AW65" s="88" t="str">
        <f t="shared" si="23"/>
        <v>----</v>
      </c>
      <c r="AX65" s="88" t="str">
        <f t="shared" si="24"/>
        <v>----</v>
      </c>
      <c r="AY65" s="87" t="str">
        <f t="shared" si="25"/>
        <v>----</v>
      </c>
      <c r="AZ65" s="87" t="str">
        <f t="shared" si="26"/>
        <v>----</v>
      </c>
      <c r="BA65" s="7" t="str">
        <f t="shared" si="27"/>
        <v>----</v>
      </c>
      <c r="BB65" s="48" t="str">
        <f t="shared" si="28"/>
        <v>----</v>
      </c>
      <c r="BC65" s="7" t="str">
        <f t="shared" si="29"/>
        <v>----</v>
      </c>
      <c r="BD65" s="7" t="str">
        <f t="shared" si="30"/>
        <v>----</v>
      </c>
      <c r="BE65" s="7" t="str">
        <f t="shared" si="31"/>
        <v>----</v>
      </c>
      <c r="BF65" s="115">
        <f t="shared" si="32"/>
        <v>0.01</v>
      </c>
      <c r="BG65" s="116">
        <f t="shared" si="33"/>
        <v>-10</v>
      </c>
      <c r="BH65" s="7"/>
      <c r="BI65" s="64"/>
      <c r="BJ65" s="42"/>
      <c r="BK65" s="42"/>
      <c r="BL65" s="42"/>
      <c r="BM65" s="42"/>
      <c r="BN65" s="42"/>
      <c r="BO65" s="42"/>
      <c r="CK65" s="60"/>
      <c r="CL65" s="18"/>
      <c r="CM65" s="165">
        <v>36</v>
      </c>
      <c r="CN65" s="166" t="str">
        <f t="shared" si="50"/>
        <v>----</v>
      </c>
      <c r="CO65" s="167" t="str">
        <f t="shared" si="51"/>
        <v>----</v>
      </c>
      <c r="CP65" s="168" t="str">
        <f t="shared" si="52"/>
        <v>n</v>
      </c>
      <c r="CQ65" s="169" t="e">
        <f t="shared" si="53"/>
        <v>#DIV/0!</v>
      </c>
      <c r="CR65" s="42"/>
      <c r="CS65" s="165">
        <v>86</v>
      </c>
      <c r="CT65" s="166" t="str">
        <f t="shared" si="54"/>
        <v>----</v>
      </c>
      <c r="CU65" s="167" t="str">
        <f t="shared" si="55"/>
        <v>----</v>
      </c>
      <c r="CV65" s="168" t="str">
        <f t="shared" si="56"/>
        <v>n</v>
      </c>
      <c r="CW65" s="169" t="e">
        <f t="shared" si="57"/>
        <v>#DIV/0!</v>
      </c>
      <c r="CX65" s="42"/>
      <c r="CY65" s="165">
        <v>136</v>
      </c>
      <c r="CZ65" s="188" t="str">
        <f t="shared" si="58"/>
        <v>----</v>
      </c>
      <c r="DA65" s="189" t="str">
        <f t="shared" si="59"/>
        <v>----</v>
      </c>
      <c r="DB65" s="168" t="str">
        <f t="shared" si="60"/>
        <v>n</v>
      </c>
      <c r="DC65" s="190" t="e">
        <f t="shared" si="61"/>
        <v>#DIV/0!</v>
      </c>
      <c r="DD65" s="60"/>
      <c r="DE65" s="18"/>
      <c r="DF65" s="42"/>
      <c r="DG65" s="42"/>
      <c r="DH65" s="42"/>
      <c r="DI65" s="42"/>
      <c r="DJ65" s="42"/>
      <c r="DK65" s="42"/>
      <c r="DL65" s="42"/>
      <c r="DM65" s="42"/>
      <c r="DN65" s="60"/>
    </row>
    <row r="66" spans="1:118" x14ac:dyDescent="0.25">
      <c r="A66" s="363"/>
      <c r="B66" s="363"/>
      <c r="C66" s="364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18"/>
      <c r="Q66" s="40" t="str">
        <f t="shared" si="34"/>
        <v>----</v>
      </c>
      <c r="R66" s="741"/>
      <c r="S66" s="740"/>
      <c r="T66" s="358" t="str">
        <f t="shared" si="0"/>
        <v>----</v>
      </c>
      <c r="U66" s="360">
        <f t="shared" si="1"/>
        <v>-10</v>
      </c>
      <c r="V66" s="360" t="str">
        <f t="shared" si="2"/>
        <v>----</v>
      </c>
      <c r="W66" s="361">
        <f t="shared" si="3"/>
        <v>0</v>
      </c>
      <c r="X66" s="361">
        <f t="shared" si="4"/>
        <v>0</v>
      </c>
      <c r="Y66" s="361">
        <f t="shared" si="5"/>
        <v>0</v>
      </c>
      <c r="Z66" s="361">
        <f t="shared" si="6"/>
        <v>0</v>
      </c>
      <c r="AA66" s="361">
        <f t="shared" si="7"/>
        <v>0</v>
      </c>
      <c r="AB66" s="361">
        <f t="shared" si="8"/>
        <v>0</v>
      </c>
      <c r="AC66" s="361">
        <f t="shared" si="9"/>
        <v>0</v>
      </c>
      <c r="AD66" s="361">
        <f t="shared" si="10"/>
        <v>0</v>
      </c>
      <c r="AE66" s="361">
        <f t="shared" si="11"/>
        <v>0</v>
      </c>
      <c r="AF66" s="361">
        <f t="shared" si="12"/>
        <v>0</v>
      </c>
      <c r="AG66" s="361">
        <f t="shared" si="13"/>
        <v>0</v>
      </c>
      <c r="AH66" s="376">
        <f t="shared" si="14"/>
        <v>0</v>
      </c>
      <c r="AI66" s="747"/>
      <c r="AJ66" s="745"/>
      <c r="AK66" s="745"/>
      <c r="AL66" s="748"/>
      <c r="AM66" s="81">
        <f t="shared" si="15"/>
        <v>0</v>
      </c>
      <c r="AN66" s="29"/>
      <c r="AO66" s="371" t="e">
        <f t="shared" si="16"/>
        <v>#DIV/0!</v>
      </c>
      <c r="AP66" s="371" t="e">
        <f t="shared" si="17"/>
        <v>#DIV/0!</v>
      </c>
      <c r="AQ66" s="806" t="e">
        <f t="shared" si="18"/>
        <v>#DIV/0!</v>
      </c>
      <c r="AR66" s="806"/>
      <c r="AS66" s="40" t="str">
        <f t="shared" si="19"/>
        <v>----</v>
      </c>
      <c r="AT66" s="87" t="str">
        <f t="shared" si="20"/>
        <v xml:space="preserve"> </v>
      </c>
      <c r="AU66" s="88" t="str">
        <f t="shared" si="21"/>
        <v>----</v>
      </c>
      <c r="AV66" s="88" t="str">
        <f t="shared" si="22"/>
        <v>----</v>
      </c>
      <c r="AW66" s="88" t="str">
        <f t="shared" si="23"/>
        <v>----</v>
      </c>
      <c r="AX66" s="88" t="str">
        <f t="shared" si="24"/>
        <v>----</v>
      </c>
      <c r="AY66" s="87" t="str">
        <f t="shared" si="25"/>
        <v>----</v>
      </c>
      <c r="AZ66" s="87" t="str">
        <f t="shared" si="26"/>
        <v>----</v>
      </c>
      <c r="BA66" s="7" t="str">
        <f t="shared" si="27"/>
        <v>----</v>
      </c>
      <c r="BB66" s="48" t="str">
        <f t="shared" si="28"/>
        <v>----</v>
      </c>
      <c r="BC66" s="7" t="str">
        <f t="shared" si="29"/>
        <v>----</v>
      </c>
      <c r="BD66" s="7" t="str">
        <f t="shared" si="30"/>
        <v>----</v>
      </c>
      <c r="BE66" s="7" t="str">
        <f t="shared" si="31"/>
        <v>----</v>
      </c>
      <c r="BF66" s="115">
        <f t="shared" si="32"/>
        <v>0.01</v>
      </c>
      <c r="BG66" s="116">
        <f t="shared" si="33"/>
        <v>-10</v>
      </c>
      <c r="BH66" s="7"/>
      <c r="BI66" s="64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60"/>
      <c r="CL66" s="18"/>
      <c r="CM66" s="165">
        <v>37</v>
      </c>
      <c r="CN66" s="166" t="str">
        <f t="shared" si="50"/>
        <v>----</v>
      </c>
      <c r="CO66" s="167" t="str">
        <f t="shared" si="51"/>
        <v>----</v>
      </c>
      <c r="CP66" s="168" t="str">
        <f t="shared" si="52"/>
        <v>n</v>
      </c>
      <c r="CQ66" s="169" t="e">
        <f t="shared" si="53"/>
        <v>#DIV/0!</v>
      </c>
      <c r="CR66" s="42"/>
      <c r="CS66" s="165">
        <v>87</v>
      </c>
      <c r="CT66" s="166" t="str">
        <f t="shared" si="54"/>
        <v>----</v>
      </c>
      <c r="CU66" s="167" t="str">
        <f t="shared" si="55"/>
        <v>----</v>
      </c>
      <c r="CV66" s="168" t="str">
        <f t="shared" si="56"/>
        <v>n</v>
      </c>
      <c r="CW66" s="169" t="e">
        <f t="shared" si="57"/>
        <v>#DIV/0!</v>
      </c>
      <c r="CX66" s="42"/>
      <c r="CY66" s="165">
        <v>137</v>
      </c>
      <c r="CZ66" s="188" t="str">
        <f t="shared" si="58"/>
        <v>----</v>
      </c>
      <c r="DA66" s="189" t="str">
        <f t="shared" si="59"/>
        <v>----</v>
      </c>
      <c r="DB66" s="168" t="str">
        <f t="shared" si="60"/>
        <v>n</v>
      </c>
      <c r="DC66" s="190" t="e">
        <f t="shared" si="61"/>
        <v>#DIV/0!</v>
      </c>
      <c r="DD66" s="60"/>
      <c r="DE66" s="18"/>
      <c r="DF66" s="42"/>
      <c r="DG66" s="42"/>
      <c r="DH66" s="42"/>
      <c r="DI66" s="42"/>
      <c r="DJ66" s="42"/>
      <c r="DK66" s="42"/>
      <c r="DL66" s="42"/>
      <c r="DM66" s="42"/>
      <c r="DN66" s="60"/>
    </row>
    <row r="67" spans="1:118" x14ac:dyDescent="0.25">
      <c r="A67" s="363"/>
      <c r="B67" s="363"/>
      <c r="C67" s="364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18"/>
      <c r="Q67" s="40" t="str">
        <f t="shared" si="34"/>
        <v>----</v>
      </c>
      <c r="R67" s="741"/>
      <c r="S67" s="740"/>
      <c r="T67" s="358" t="str">
        <f t="shared" si="0"/>
        <v>----</v>
      </c>
      <c r="U67" s="360">
        <f t="shared" si="1"/>
        <v>-10</v>
      </c>
      <c r="V67" s="360" t="str">
        <f t="shared" si="2"/>
        <v>----</v>
      </c>
      <c r="W67" s="361">
        <f t="shared" si="3"/>
        <v>0</v>
      </c>
      <c r="X67" s="361">
        <f t="shared" si="4"/>
        <v>0</v>
      </c>
      <c r="Y67" s="361">
        <f t="shared" si="5"/>
        <v>0</v>
      </c>
      <c r="Z67" s="361">
        <f t="shared" si="6"/>
        <v>0</v>
      </c>
      <c r="AA67" s="361">
        <f t="shared" si="7"/>
        <v>0</v>
      </c>
      <c r="AB67" s="361">
        <f t="shared" si="8"/>
        <v>0</v>
      </c>
      <c r="AC67" s="361">
        <f t="shared" si="9"/>
        <v>0</v>
      </c>
      <c r="AD67" s="361">
        <f t="shared" si="10"/>
        <v>0</v>
      </c>
      <c r="AE67" s="361">
        <f t="shared" si="11"/>
        <v>0</v>
      </c>
      <c r="AF67" s="361">
        <f t="shared" si="12"/>
        <v>0</v>
      </c>
      <c r="AG67" s="361">
        <f t="shared" si="13"/>
        <v>0</v>
      </c>
      <c r="AH67" s="376">
        <f t="shared" si="14"/>
        <v>0</v>
      </c>
      <c r="AI67" s="747"/>
      <c r="AJ67" s="745"/>
      <c r="AK67" s="745"/>
      <c r="AL67" s="748"/>
      <c r="AM67" s="81">
        <f t="shared" si="15"/>
        <v>0</v>
      </c>
      <c r="AN67" s="29"/>
      <c r="AO67" s="371" t="e">
        <f t="shared" si="16"/>
        <v>#DIV/0!</v>
      </c>
      <c r="AP67" s="371" t="e">
        <f t="shared" si="17"/>
        <v>#DIV/0!</v>
      </c>
      <c r="AQ67" s="806" t="e">
        <f t="shared" si="18"/>
        <v>#DIV/0!</v>
      </c>
      <c r="AR67" s="806"/>
      <c r="AS67" s="40" t="str">
        <f t="shared" si="19"/>
        <v>----</v>
      </c>
      <c r="AT67" s="87" t="str">
        <f t="shared" si="20"/>
        <v xml:space="preserve"> </v>
      </c>
      <c r="AU67" s="88" t="str">
        <f t="shared" si="21"/>
        <v>----</v>
      </c>
      <c r="AV67" s="88" t="str">
        <f t="shared" si="22"/>
        <v>----</v>
      </c>
      <c r="AW67" s="88" t="str">
        <f t="shared" si="23"/>
        <v>----</v>
      </c>
      <c r="AX67" s="88" t="str">
        <f t="shared" si="24"/>
        <v>----</v>
      </c>
      <c r="AY67" s="87" t="str">
        <f t="shared" si="25"/>
        <v>----</v>
      </c>
      <c r="AZ67" s="87" t="str">
        <f t="shared" si="26"/>
        <v>----</v>
      </c>
      <c r="BA67" s="7" t="str">
        <f t="shared" si="27"/>
        <v>----</v>
      </c>
      <c r="BB67" s="48" t="str">
        <f t="shared" si="28"/>
        <v>----</v>
      </c>
      <c r="BC67" s="7" t="str">
        <f t="shared" si="29"/>
        <v>----</v>
      </c>
      <c r="BD67" s="7" t="str">
        <f t="shared" si="30"/>
        <v>----</v>
      </c>
      <c r="BE67" s="7" t="str">
        <f t="shared" si="31"/>
        <v>----</v>
      </c>
      <c r="BF67" s="115">
        <f t="shared" si="32"/>
        <v>0.01</v>
      </c>
      <c r="BG67" s="116">
        <f t="shared" si="33"/>
        <v>-10</v>
      </c>
      <c r="BH67" s="7"/>
      <c r="BI67" s="64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60"/>
      <c r="CL67" s="18"/>
      <c r="CM67" s="165">
        <v>38</v>
      </c>
      <c r="CN67" s="166" t="str">
        <f t="shared" si="50"/>
        <v>----</v>
      </c>
      <c r="CO67" s="167" t="str">
        <f t="shared" si="51"/>
        <v>----</v>
      </c>
      <c r="CP67" s="168" t="str">
        <f t="shared" si="52"/>
        <v>n</v>
      </c>
      <c r="CQ67" s="169" t="e">
        <f t="shared" si="53"/>
        <v>#DIV/0!</v>
      </c>
      <c r="CR67" s="42"/>
      <c r="CS67" s="165">
        <v>88</v>
      </c>
      <c r="CT67" s="166" t="str">
        <f t="shared" si="54"/>
        <v>----</v>
      </c>
      <c r="CU67" s="167" t="str">
        <f t="shared" si="55"/>
        <v>----</v>
      </c>
      <c r="CV67" s="168" t="str">
        <f t="shared" si="56"/>
        <v>n</v>
      </c>
      <c r="CW67" s="169" t="e">
        <f t="shared" si="57"/>
        <v>#DIV/0!</v>
      </c>
      <c r="CX67" s="42"/>
      <c r="CY67" s="165">
        <v>138</v>
      </c>
      <c r="CZ67" s="188" t="str">
        <f t="shared" si="58"/>
        <v>----</v>
      </c>
      <c r="DA67" s="189" t="str">
        <f t="shared" si="59"/>
        <v>----</v>
      </c>
      <c r="DB67" s="168" t="str">
        <f t="shared" si="60"/>
        <v>n</v>
      </c>
      <c r="DC67" s="190" t="e">
        <f t="shared" si="61"/>
        <v>#DIV/0!</v>
      </c>
      <c r="DD67" s="60"/>
      <c r="DE67" s="18"/>
      <c r="DF67" s="42"/>
      <c r="DG67" s="42"/>
      <c r="DH67" s="42"/>
      <c r="DI67" s="42"/>
      <c r="DJ67" s="42"/>
      <c r="DK67" s="42"/>
      <c r="DL67" s="42"/>
      <c r="DM67" s="42"/>
      <c r="DN67" s="60"/>
    </row>
    <row r="68" spans="1:118" x14ac:dyDescent="0.25">
      <c r="A68" s="363"/>
      <c r="B68" s="363"/>
      <c r="C68" s="364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18"/>
      <c r="Q68" s="40" t="str">
        <f t="shared" si="34"/>
        <v>----</v>
      </c>
      <c r="R68" s="741"/>
      <c r="S68" s="740"/>
      <c r="T68" s="358" t="str">
        <f t="shared" si="0"/>
        <v>----</v>
      </c>
      <c r="U68" s="360">
        <f t="shared" si="1"/>
        <v>-10</v>
      </c>
      <c r="V68" s="360" t="str">
        <f t="shared" si="2"/>
        <v>----</v>
      </c>
      <c r="W68" s="361">
        <f t="shared" si="3"/>
        <v>0</v>
      </c>
      <c r="X68" s="361">
        <f t="shared" si="4"/>
        <v>0</v>
      </c>
      <c r="Y68" s="361">
        <f t="shared" si="5"/>
        <v>0</v>
      </c>
      <c r="Z68" s="361">
        <f t="shared" si="6"/>
        <v>0</v>
      </c>
      <c r="AA68" s="361">
        <f t="shared" si="7"/>
        <v>0</v>
      </c>
      <c r="AB68" s="361">
        <f t="shared" si="8"/>
        <v>0</v>
      </c>
      <c r="AC68" s="361">
        <f t="shared" si="9"/>
        <v>0</v>
      </c>
      <c r="AD68" s="361">
        <f t="shared" si="10"/>
        <v>0</v>
      </c>
      <c r="AE68" s="361">
        <f t="shared" si="11"/>
        <v>0</v>
      </c>
      <c r="AF68" s="361">
        <f t="shared" si="12"/>
        <v>0</v>
      </c>
      <c r="AG68" s="361">
        <f t="shared" si="13"/>
        <v>0</v>
      </c>
      <c r="AH68" s="376">
        <f t="shared" si="14"/>
        <v>0</v>
      </c>
      <c r="AI68" s="747"/>
      <c r="AJ68" s="745"/>
      <c r="AK68" s="745"/>
      <c r="AL68" s="748"/>
      <c r="AM68" s="81">
        <f t="shared" si="15"/>
        <v>0</v>
      </c>
      <c r="AN68" s="29"/>
      <c r="AO68" s="371" t="e">
        <f t="shared" si="16"/>
        <v>#DIV/0!</v>
      </c>
      <c r="AP68" s="371" t="e">
        <f t="shared" si="17"/>
        <v>#DIV/0!</v>
      </c>
      <c r="AQ68" s="806" t="e">
        <f t="shared" si="18"/>
        <v>#DIV/0!</v>
      </c>
      <c r="AR68" s="806"/>
      <c r="AS68" s="40" t="str">
        <f t="shared" si="19"/>
        <v>----</v>
      </c>
      <c r="AT68" s="87" t="str">
        <f t="shared" si="20"/>
        <v xml:space="preserve"> </v>
      </c>
      <c r="AU68" s="88" t="str">
        <f t="shared" si="21"/>
        <v>----</v>
      </c>
      <c r="AV68" s="88" t="str">
        <f t="shared" si="22"/>
        <v>----</v>
      </c>
      <c r="AW68" s="88" t="str">
        <f t="shared" si="23"/>
        <v>----</v>
      </c>
      <c r="AX68" s="88" t="str">
        <f t="shared" si="24"/>
        <v>----</v>
      </c>
      <c r="AY68" s="87" t="str">
        <f t="shared" si="25"/>
        <v>----</v>
      </c>
      <c r="AZ68" s="87" t="str">
        <f t="shared" si="26"/>
        <v>----</v>
      </c>
      <c r="BA68" s="7" t="str">
        <f t="shared" si="27"/>
        <v>----</v>
      </c>
      <c r="BB68" s="48" t="str">
        <f t="shared" si="28"/>
        <v>----</v>
      </c>
      <c r="BC68" s="7" t="str">
        <f t="shared" si="29"/>
        <v>----</v>
      </c>
      <c r="BD68" s="7" t="str">
        <f t="shared" si="30"/>
        <v>----</v>
      </c>
      <c r="BE68" s="7" t="str">
        <f t="shared" si="31"/>
        <v>----</v>
      </c>
      <c r="BF68" s="115">
        <f t="shared" si="32"/>
        <v>0.01</v>
      </c>
      <c r="BG68" s="116">
        <f t="shared" si="33"/>
        <v>-10</v>
      </c>
      <c r="BH68" s="7"/>
      <c r="BI68" s="64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K68" s="60"/>
      <c r="CL68" s="18"/>
      <c r="CM68" s="165">
        <v>39</v>
      </c>
      <c r="CN68" s="166" t="str">
        <f t="shared" si="50"/>
        <v>----</v>
      </c>
      <c r="CO68" s="167" t="str">
        <f t="shared" si="51"/>
        <v>----</v>
      </c>
      <c r="CP68" s="168" t="str">
        <f t="shared" si="52"/>
        <v>n</v>
      </c>
      <c r="CQ68" s="169" t="e">
        <f t="shared" si="53"/>
        <v>#DIV/0!</v>
      </c>
      <c r="CR68" s="42"/>
      <c r="CS68" s="165">
        <v>89</v>
      </c>
      <c r="CT68" s="166" t="str">
        <f t="shared" si="54"/>
        <v>----</v>
      </c>
      <c r="CU68" s="167" t="str">
        <f t="shared" si="55"/>
        <v>----</v>
      </c>
      <c r="CV68" s="168" t="str">
        <f t="shared" si="56"/>
        <v>n</v>
      </c>
      <c r="CW68" s="169" t="e">
        <f t="shared" si="57"/>
        <v>#DIV/0!</v>
      </c>
      <c r="CX68" s="42"/>
      <c r="CY68" s="165">
        <v>139</v>
      </c>
      <c r="CZ68" s="188" t="str">
        <f t="shared" si="58"/>
        <v>----</v>
      </c>
      <c r="DA68" s="189" t="str">
        <f t="shared" si="59"/>
        <v>----</v>
      </c>
      <c r="DB68" s="168" t="str">
        <f t="shared" si="60"/>
        <v>n</v>
      </c>
      <c r="DC68" s="190" t="e">
        <f t="shared" si="61"/>
        <v>#DIV/0!</v>
      </c>
      <c r="DD68" s="60"/>
      <c r="DE68" s="18"/>
      <c r="DF68" s="42"/>
      <c r="DG68" s="42"/>
      <c r="DH68" s="42"/>
      <c r="DI68" s="42"/>
      <c r="DJ68" s="42"/>
      <c r="DK68" s="42"/>
      <c r="DL68" s="42"/>
      <c r="DM68" s="42"/>
      <c r="DN68" s="60"/>
    </row>
    <row r="69" spans="1:118" x14ac:dyDescent="0.25">
      <c r="A69" s="363"/>
      <c r="B69" s="363"/>
      <c r="C69" s="364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363"/>
      <c r="P69" s="18"/>
      <c r="Q69" s="40" t="str">
        <f t="shared" si="34"/>
        <v>----</v>
      </c>
      <c r="R69" s="741"/>
      <c r="S69" s="740"/>
      <c r="T69" s="358" t="str">
        <f t="shared" si="0"/>
        <v>----</v>
      </c>
      <c r="U69" s="360">
        <f t="shared" si="1"/>
        <v>-10</v>
      </c>
      <c r="V69" s="360" t="str">
        <f t="shared" si="2"/>
        <v>----</v>
      </c>
      <c r="W69" s="361">
        <f t="shared" si="3"/>
        <v>0</v>
      </c>
      <c r="X69" s="361">
        <f t="shared" si="4"/>
        <v>0</v>
      </c>
      <c r="Y69" s="361">
        <f t="shared" si="5"/>
        <v>0</v>
      </c>
      <c r="Z69" s="361">
        <f t="shared" si="6"/>
        <v>0</v>
      </c>
      <c r="AA69" s="361">
        <f t="shared" si="7"/>
        <v>0</v>
      </c>
      <c r="AB69" s="361">
        <f t="shared" si="8"/>
        <v>0</v>
      </c>
      <c r="AC69" s="361">
        <f t="shared" si="9"/>
        <v>0</v>
      </c>
      <c r="AD69" s="361">
        <f t="shared" si="10"/>
        <v>0</v>
      </c>
      <c r="AE69" s="361">
        <f t="shared" si="11"/>
        <v>0</v>
      </c>
      <c r="AF69" s="361">
        <f t="shared" si="12"/>
        <v>0</v>
      </c>
      <c r="AG69" s="361">
        <f t="shared" si="13"/>
        <v>0</v>
      </c>
      <c r="AH69" s="376">
        <f t="shared" si="14"/>
        <v>0</v>
      </c>
      <c r="AI69" s="747"/>
      <c r="AJ69" s="745"/>
      <c r="AK69" s="745"/>
      <c r="AL69" s="748"/>
      <c r="AM69" s="81">
        <f t="shared" si="15"/>
        <v>0</v>
      </c>
      <c r="AN69" s="29"/>
      <c r="AO69" s="371" t="e">
        <f t="shared" si="16"/>
        <v>#DIV/0!</v>
      </c>
      <c r="AP69" s="371" t="e">
        <f t="shared" si="17"/>
        <v>#DIV/0!</v>
      </c>
      <c r="AQ69" s="806" t="e">
        <f t="shared" si="18"/>
        <v>#DIV/0!</v>
      </c>
      <c r="AR69" s="806"/>
      <c r="AS69" s="40" t="str">
        <f t="shared" si="19"/>
        <v>----</v>
      </c>
      <c r="AT69" s="87" t="str">
        <f t="shared" si="20"/>
        <v xml:space="preserve"> </v>
      </c>
      <c r="AU69" s="88" t="str">
        <f t="shared" si="21"/>
        <v>----</v>
      </c>
      <c r="AV69" s="88" t="str">
        <f t="shared" si="22"/>
        <v>----</v>
      </c>
      <c r="AW69" s="88" t="str">
        <f t="shared" si="23"/>
        <v>----</v>
      </c>
      <c r="AX69" s="88" t="str">
        <f t="shared" si="24"/>
        <v>----</v>
      </c>
      <c r="AY69" s="87" t="str">
        <f t="shared" si="25"/>
        <v>----</v>
      </c>
      <c r="AZ69" s="87" t="str">
        <f t="shared" si="26"/>
        <v>----</v>
      </c>
      <c r="BA69" s="7" t="str">
        <f t="shared" si="27"/>
        <v>----</v>
      </c>
      <c r="BB69" s="48" t="str">
        <f t="shared" si="28"/>
        <v>----</v>
      </c>
      <c r="BC69" s="7" t="str">
        <f t="shared" si="29"/>
        <v>----</v>
      </c>
      <c r="BD69" s="7" t="str">
        <f t="shared" si="30"/>
        <v>----</v>
      </c>
      <c r="BE69" s="7" t="str">
        <f t="shared" si="31"/>
        <v>----</v>
      </c>
      <c r="BF69" s="115">
        <f t="shared" si="32"/>
        <v>0.01</v>
      </c>
      <c r="BG69" s="116">
        <f t="shared" si="33"/>
        <v>-10</v>
      </c>
      <c r="BH69" s="7"/>
      <c r="BI69" s="18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K69" s="60"/>
      <c r="CL69" s="18"/>
      <c r="CM69" s="170">
        <v>40</v>
      </c>
      <c r="CN69" s="171" t="str">
        <f t="shared" si="50"/>
        <v>----</v>
      </c>
      <c r="CO69" s="172" t="str">
        <f t="shared" si="51"/>
        <v>----</v>
      </c>
      <c r="CP69" s="173" t="str">
        <f t="shared" si="52"/>
        <v>n</v>
      </c>
      <c r="CQ69" s="174" t="e">
        <f t="shared" si="53"/>
        <v>#DIV/0!</v>
      </c>
      <c r="CR69" s="42"/>
      <c r="CS69" s="170">
        <v>90</v>
      </c>
      <c r="CT69" s="171" t="str">
        <f t="shared" si="54"/>
        <v>----</v>
      </c>
      <c r="CU69" s="172" t="str">
        <f t="shared" si="55"/>
        <v>----</v>
      </c>
      <c r="CV69" s="173" t="str">
        <f t="shared" si="56"/>
        <v>n</v>
      </c>
      <c r="CW69" s="174" t="e">
        <f t="shared" si="57"/>
        <v>#DIV/0!</v>
      </c>
      <c r="CX69" s="42"/>
      <c r="CY69" s="170">
        <v>140</v>
      </c>
      <c r="CZ69" s="191" t="str">
        <f t="shared" si="58"/>
        <v>----</v>
      </c>
      <c r="DA69" s="192" t="str">
        <f t="shared" si="59"/>
        <v>----</v>
      </c>
      <c r="DB69" s="173" t="str">
        <f t="shared" si="60"/>
        <v>n</v>
      </c>
      <c r="DC69" s="193" t="e">
        <f t="shared" si="61"/>
        <v>#DIV/0!</v>
      </c>
      <c r="DD69" s="60"/>
      <c r="DE69" s="18"/>
      <c r="DF69" s="42"/>
      <c r="DG69" s="42"/>
      <c r="DH69" s="42"/>
      <c r="DI69" s="42"/>
      <c r="DJ69" s="42"/>
      <c r="DK69" s="42"/>
      <c r="DL69" s="42"/>
      <c r="DM69" s="42"/>
      <c r="DN69" s="60"/>
    </row>
    <row r="70" spans="1:118" x14ac:dyDescent="0.25">
      <c r="A70" s="363"/>
      <c r="B70" s="363"/>
      <c r="C70" s="364"/>
      <c r="D70" s="363"/>
      <c r="E70" s="363"/>
      <c r="F70" s="363"/>
      <c r="G70" s="363"/>
      <c r="H70" s="363"/>
      <c r="I70" s="363"/>
      <c r="J70" s="363"/>
      <c r="K70" s="363"/>
      <c r="L70" s="363"/>
      <c r="M70" s="363"/>
      <c r="N70" s="363"/>
      <c r="O70" s="363"/>
      <c r="P70" s="18"/>
      <c r="Q70" s="41" t="str">
        <f t="shared" si="34"/>
        <v>----</v>
      </c>
      <c r="R70" s="742"/>
      <c r="S70" s="743"/>
      <c r="T70" s="359" t="str">
        <f t="shared" si="0"/>
        <v>----</v>
      </c>
      <c r="U70" s="360">
        <f t="shared" si="1"/>
        <v>-10</v>
      </c>
      <c r="V70" s="360" t="str">
        <f t="shared" si="2"/>
        <v>----</v>
      </c>
      <c r="W70" s="361">
        <f t="shared" si="3"/>
        <v>0</v>
      </c>
      <c r="X70" s="361">
        <f t="shared" si="4"/>
        <v>0</v>
      </c>
      <c r="Y70" s="361">
        <f t="shared" si="5"/>
        <v>0</v>
      </c>
      <c r="Z70" s="361">
        <f t="shared" si="6"/>
        <v>0</v>
      </c>
      <c r="AA70" s="361">
        <f t="shared" si="7"/>
        <v>0</v>
      </c>
      <c r="AB70" s="361">
        <f t="shared" si="8"/>
        <v>0</v>
      </c>
      <c r="AC70" s="361">
        <f t="shared" si="9"/>
        <v>0</v>
      </c>
      <c r="AD70" s="361">
        <f t="shared" si="10"/>
        <v>0</v>
      </c>
      <c r="AE70" s="361">
        <f t="shared" si="11"/>
        <v>0</v>
      </c>
      <c r="AF70" s="361">
        <f t="shared" si="12"/>
        <v>0</v>
      </c>
      <c r="AG70" s="361">
        <f t="shared" si="13"/>
        <v>0</v>
      </c>
      <c r="AH70" s="376">
        <f t="shared" si="14"/>
        <v>0</v>
      </c>
      <c r="AI70" s="749"/>
      <c r="AJ70" s="750"/>
      <c r="AK70" s="750"/>
      <c r="AL70" s="751"/>
      <c r="AM70" s="81">
        <f t="shared" si="15"/>
        <v>0</v>
      </c>
      <c r="AN70" s="29"/>
      <c r="AO70" s="372" t="e">
        <f t="shared" si="16"/>
        <v>#DIV/0!</v>
      </c>
      <c r="AP70" s="372" t="e">
        <f t="shared" si="17"/>
        <v>#DIV/0!</v>
      </c>
      <c r="AQ70" s="807" t="e">
        <f t="shared" si="18"/>
        <v>#DIV/0!</v>
      </c>
      <c r="AR70" s="807"/>
      <c r="AS70" s="41" t="str">
        <f t="shared" si="19"/>
        <v>----</v>
      </c>
      <c r="AT70" s="91" t="str">
        <f t="shared" si="20"/>
        <v xml:space="preserve"> </v>
      </c>
      <c r="AU70" s="92" t="str">
        <f t="shared" si="21"/>
        <v>----</v>
      </c>
      <c r="AV70" s="92" t="str">
        <f t="shared" si="22"/>
        <v>----</v>
      </c>
      <c r="AW70" s="92" t="str">
        <f t="shared" si="23"/>
        <v>----</v>
      </c>
      <c r="AX70" s="92" t="str">
        <f t="shared" si="24"/>
        <v>----</v>
      </c>
      <c r="AY70" s="91" t="str">
        <f t="shared" si="25"/>
        <v>----</v>
      </c>
      <c r="AZ70" s="91" t="str">
        <f t="shared" si="26"/>
        <v>----</v>
      </c>
      <c r="BA70" s="7" t="str">
        <f t="shared" si="27"/>
        <v>----</v>
      </c>
      <c r="BB70" s="48" t="str">
        <f t="shared" si="28"/>
        <v>----</v>
      </c>
      <c r="BC70" s="7" t="str">
        <f t="shared" si="29"/>
        <v>----</v>
      </c>
      <c r="BD70" s="7" t="str">
        <f t="shared" si="30"/>
        <v>----</v>
      </c>
      <c r="BE70" s="7" t="str">
        <f t="shared" si="31"/>
        <v>----</v>
      </c>
      <c r="BF70" s="115">
        <f t="shared" si="32"/>
        <v>0.01</v>
      </c>
      <c r="BG70" s="116">
        <f t="shared" si="33"/>
        <v>-10</v>
      </c>
      <c r="BH70" s="7"/>
      <c r="BI70" s="18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K70" s="60"/>
      <c r="CL70" s="18"/>
      <c r="CM70" s="175">
        <v>41</v>
      </c>
      <c r="CN70" s="176" t="str">
        <f t="shared" si="50"/>
        <v>----</v>
      </c>
      <c r="CO70" s="177" t="str">
        <f t="shared" si="51"/>
        <v>----</v>
      </c>
      <c r="CP70" s="178" t="str">
        <f t="shared" si="52"/>
        <v>n</v>
      </c>
      <c r="CQ70" s="179" t="e">
        <f t="shared" si="53"/>
        <v>#DIV/0!</v>
      </c>
      <c r="CR70" s="42"/>
      <c r="CS70" s="175">
        <v>91</v>
      </c>
      <c r="CT70" s="176" t="str">
        <f t="shared" si="54"/>
        <v>----</v>
      </c>
      <c r="CU70" s="177" t="str">
        <f t="shared" si="55"/>
        <v>----</v>
      </c>
      <c r="CV70" s="178" t="str">
        <f t="shared" si="56"/>
        <v>n</v>
      </c>
      <c r="CW70" s="179" t="e">
        <f t="shared" si="57"/>
        <v>#DIV/0!</v>
      </c>
      <c r="CX70" s="42"/>
      <c r="CY70" s="175">
        <v>141</v>
      </c>
      <c r="CZ70" s="194" t="str">
        <f t="shared" si="58"/>
        <v>----</v>
      </c>
      <c r="DA70" s="195" t="str">
        <f t="shared" si="59"/>
        <v>----</v>
      </c>
      <c r="DB70" s="178" t="str">
        <f t="shared" si="60"/>
        <v>n</v>
      </c>
      <c r="DC70" s="196" t="e">
        <f t="shared" si="61"/>
        <v>#DIV/0!</v>
      </c>
      <c r="DD70" s="60"/>
      <c r="DE70" s="18"/>
      <c r="DF70" s="42"/>
      <c r="DG70" s="42"/>
      <c r="DH70" s="42"/>
      <c r="DI70" s="42"/>
      <c r="DJ70" s="42"/>
      <c r="DK70" s="42"/>
      <c r="DL70" s="42"/>
      <c r="DM70" s="42"/>
      <c r="DN70" s="60"/>
    </row>
    <row r="71" spans="1:118" x14ac:dyDescent="0.25">
      <c r="A71" s="363"/>
      <c r="B71" s="363"/>
      <c r="C71" s="364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18"/>
      <c r="Q71" s="40" t="str">
        <f t="shared" si="34"/>
        <v>----</v>
      </c>
      <c r="R71" s="741"/>
      <c r="S71" s="740"/>
      <c r="T71" s="358" t="str">
        <f t="shared" si="0"/>
        <v>----</v>
      </c>
      <c r="U71" s="360">
        <f t="shared" si="1"/>
        <v>-10</v>
      </c>
      <c r="V71" s="360" t="str">
        <f t="shared" si="2"/>
        <v>----</v>
      </c>
      <c r="W71" s="361">
        <f t="shared" si="3"/>
        <v>0</v>
      </c>
      <c r="X71" s="361">
        <f t="shared" si="4"/>
        <v>0</v>
      </c>
      <c r="Y71" s="361">
        <f t="shared" si="5"/>
        <v>0</v>
      </c>
      <c r="Z71" s="361">
        <f t="shared" si="6"/>
        <v>0</v>
      </c>
      <c r="AA71" s="361">
        <f t="shared" si="7"/>
        <v>0</v>
      </c>
      <c r="AB71" s="361">
        <f t="shared" si="8"/>
        <v>0</v>
      </c>
      <c r="AC71" s="361">
        <f t="shared" si="9"/>
        <v>0</v>
      </c>
      <c r="AD71" s="361">
        <f t="shared" si="10"/>
        <v>0</v>
      </c>
      <c r="AE71" s="361">
        <f t="shared" si="11"/>
        <v>0</v>
      </c>
      <c r="AF71" s="361">
        <f t="shared" si="12"/>
        <v>0</v>
      </c>
      <c r="AG71" s="361">
        <f t="shared" si="13"/>
        <v>0</v>
      </c>
      <c r="AH71" s="376">
        <f t="shared" si="14"/>
        <v>0</v>
      </c>
      <c r="AI71" s="747"/>
      <c r="AJ71" s="745"/>
      <c r="AK71" s="745"/>
      <c r="AL71" s="748"/>
      <c r="AM71" s="81">
        <f t="shared" si="15"/>
        <v>0</v>
      </c>
      <c r="AN71" s="29"/>
      <c r="AO71" s="371" t="e">
        <f t="shared" si="16"/>
        <v>#DIV/0!</v>
      </c>
      <c r="AP71" s="371" t="e">
        <f t="shared" si="17"/>
        <v>#DIV/0!</v>
      </c>
      <c r="AQ71" s="806" t="e">
        <f t="shared" si="18"/>
        <v>#DIV/0!</v>
      </c>
      <c r="AR71" s="806"/>
      <c r="AS71" s="40" t="str">
        <f t="shared" si="19"/>
        <v>----</v>
      </c>
      <c r="AT71" s="87" t="str">
        <f t="shared" si="20"/>
        <v xml:space="preserve"> </v>
      </c>
      <c r="AU71" s="88" t="str">
        <f t="shared" si="21"/>
        <v>----</v>
      </c>
      <c r="AV71" s="88" t="str">
        <f t="shared" si="22"/>
        <v>----</v>
      </c>
      <c r="AW71" s="88" t="str">
        <f t="shared" si="23"/>
        <v>----</v>
      </c>
      <c r="AX71" s="88" t="str">
        <f t="shared" si="24"/>
        <v>----</v>
      </c>
      <c r="AY71" s="87" t="str">
        <f t="shared" si="25"/>
        <v>----</v>
      </c>
      <c r="AZ71" s="87" t="str">
        <f t="shared" si="26"/>
        <v>----</v>
      </c>
      <c r="BA71" s="7" t="str">
        <f t="shared" si="27"/>
        <v>----</v>
      </c>
      <c r="BB71" s="48" t="str">
        <f t="shared" si="28"/>
        <v>----</v>
      </c>
      <c r="BC71" s="7" t="str">
        <f t="shared" si="29"/>
        <v>----</v>
      </c>
      <c r="BD71" s="7" t="str">
        <f t="shared" si="30"/>
        <v>----</v>
      </c>
      <c r="BE71" s="7" t="str">
        <f t="shared" si="31"/>
        <v>----</v>
      </c>
      <c r="BF71" s="115">
        <f t="shared" si="32"/>
        <v>0.01</v>
      </c>
      <c r="BG71" s="116">
        <f t="shared" si="33"/>
        <v>-10</v>
      </c>
      <c r="BH71" s="7"/>
      <c r="BI71" s="64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K71" s="60"/>
      <c r="CL71" s="18"/>
      <c r="CM71" s="165">
        <v>42</v>
      </c>
      <c r="CN71" s="166" t="str">
        <f t="shared" si="50"/>
        <v>----</v>
      </c>
      <c r="CO71" s="167" t="str">
        <f t="shared" si="51"/>
        <v>----</v>
      </c>
      <c r="CP71" s="168" t="str">
        <f t="shared" si="52"/>
        <v>n</v>
      </c>
      <c r="CQ71" s="169" t="e">
        <f t="shared" si="53"/>
        <v>#DIV/0!</v>
      </c>
      <c r="CR71" s="42"/>
      <c r="CS71" s="165">
        <v>92</v>
      </c>
      <c r="CT71" s="166" t="str">
        <f t="shared" si="54"/>
        <v>----</v>
      </c>
      <c r="CU71" s="167" t="str">
        <f t="shared" si="55"/>
        <v>----</v>
      </c>
      <c r="CV71" s="168" t="str">
        <f t="shared" si="56"/>
        <v>n</v>
      </c>
      <c r="CW71" s="169" t="e">
        <f t="shared" si="57"/>
        <v>#DIV/0!</v>
      </c>
      <c r="CX71" s="42"/>
      <c r="CY71" s="165">
        <v>142</v>
      </c>
      <c r="CZ71" s="188" t="str">
        <f t="shared" si="58"/>
        <v>----</v>
      </c>
      <c r="DA71" s="189" t="str">
        <f t="shared" si="59"/>
        <v>----</v>
      </c>
      <c r="DB71" s="168" t="str">
        <f t="shared" si="60"/>
        <v>n</v>
      </c>
      <c r="DC71" s="190" t="e">
        <f t="shared" si="61"/>
        <v>#DIV/0!</v>
      </c>
      <c r="DD71" s="60"/>
      <c r="DE71" s="18"/>
      <c r="DF71" s="42"/>
      <c r="DG71" s="42"/>
      <c r="DH71" s="42"/>
      <c r="DI71" s="42"/>
      <c r="DJ71" s="42"/>
      <c r="DK71" s="42"/>
      <c r="DL71" s="42"/>
      <c r="DM71" s="42"/>
      <c r="DN71" s="60"/>
    </row>
    <row r="72" spans="1:118" x14ac:dyDescent="0.25">
      <c r="A72" s="363"/>
      <c r="B72" s="363"/>
      <c r="C72" s="364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363"/>
      <c r="P72" s="18"/>
      <c r="Q72" s="40" t="str">
        <f t="shared" si="34"/>
        <v>----</v>
      </c>
      <c r="R72" s="741"/>
      <c r="S72" s="740"/>
      <c r="T72" s="358" t="str">
        <f t="shared" si="0"/>
        <v>----</v>
      </c>
      <c r="U72" s="360">
        <f t="shared" si="1"/>
        <v>-10</v>
      </c>
      <c r="V72" s="360" t="str">
        <f t="shared" si="2"/>
        <v>----</v>
      </c>
      <c r="W72" s="361">
        <f t="shared" si="3"/>
        <v>0</v>
      </c>
      <c r="X72" s="361">
        <f t="shared" si="4"/>
        <v>0</v>
      </c>
      <c r="Y72" s="361">
        <f t="shared" si="5"/>
        <v>0</v>
      </c>
      <c r="Z72" s="361">
        <f t="shared" si="6"/>
        <v>0</v>
      </c>
      <c r="AA72" s="361">
        <f t="shared" si="7"/>
        <v>0</v>
      </c>
      <c r="AB72" s="361">
        <f t="shared" si="8"/>
        <v>0</v>
      </c>
      <c r="AC72" s="361">
        <f t="shared" si="9"/>
        <v>0</v>
      </c>
      <c r="AD72" s="361">
        <f t="shared" si="10"/>
        <v>0</v>
      </c>
      <c r="AE72" s="361">
        <f t="shared" si="11"/>
        <v>0</v>
      </c>
      <c r="AF72" s="361">
        <f t="shared" si="12"/>
        <v>0</v>
      </c>
      <c r="AG72" s="361">
        <f t="shared" si="13"/>
        <v>0</v>
      </c>
      <c r="AH72" s="376">
        <f t="shared" si="14"/>
        <v>0</v>
      </c>
      <c r="AI72" s="747"/>
      <c r="AJ72" s="745"/>
      <c r="AK72" s="745"/>
      <c r="AL72" s="748"/>
      <c r="AM72" s="81">
        <f t="shared" si="15"/>
        <v>0</v>
      </c>
      <c r="AN72" s="29"/>
      <c r="AO72" s="371" t="e">
        <f t="shared" si="16"/>
        <v>#DIV/0!</v>
      </c>
      <c r="AP72" s="371" t="e">
        <f t="shared" si="17"/>
        <v>#DIV/0!</v>
      </c>
      <c r="AQ72" s="806" t="e">
        <f t="shared" si="18"/>
        <v>#DIV/0!</v>
      </c>
      <c r="AR72" s="806"/>
      <c r="AS72" s="40" t="str">
        <f t="shared" si="19"/>
        <v>----</v>
      </c>
      <c r="AT72" s="87" t="str">
        <f t="shared" si="20"/>
        <v xml:space="preserve"> </v>
      </c>
      <c r="AU72" s="88" t="str">
        <f t="shared" si="21"/>
        <v>----</v>
      </c>
      <c r="AV72" s="88" t="str">
        <f t="shared" si="22"/>
        <v>----</v>
      </c>
      <c r="AW72" s="88" t="str">
        <f t="shared" si="23"/>
        <v>----</v>
      </c>
      <c r="AX72" s="88" t="str">
        <f t="shared" si="24"/>
        <v>----</v>
      </c>
      <c r="AY72" s="87" t="str">
        <f t="shared" si="25"/>
        <v>----</v>
      </c>
      <c r="AZ72" s="87" t="str">
        <f t="shared" si="26"/>
        <v>----</v>
      </c>
      <c r="BA72" s="7" t="str">
        <f t="shared" si="27"/>
        <v>----</v>
      </c>
      <c r="BB72" s="48" t="str">
        <f t="shared" si="28"/>
        <v>----</v>
      </c>
      <c r="BC72" s="7" t="str">
        <f t="shared" si="29"/>
        <v>----</v>
      </c>
      <c r="BD72" s="7" t="str">
        <f t="shared" si="30"/>
        <v>----</v>
      </c>
      <c r="BE72" s="7" t="str">
        <f t="shared" si="31"/>
        <v>----</v>
      </c>
      <c r="BF72" s="115">
        <f t="shared" si="32"/>
        <v>0.01</v>
      </c>
      <c r="BG72" s="116">
        <f t="shared" si="33"/>
        <v>-10</v>
      </c>
      <c r="BH72" s="7"/>
      <c r="BI72" s="133" t="s">
        <v>224</v>
      </c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K72" s="60"/>
      <c r="CL72" s="18"/>
      <c r="CM72" s="165">
        <v>43</v>
      </c>
      <c r="CN72" s="166" t="str">
        <f t="shared" si="50"/>
        <v>----</v>
      </c>
      <c r="CO72" s="167" t="str">
        <f t="shared" si="51"/>
        <v>----</v>
      </c>
      <c r="CP72" s="168" t="str">
        <f t="shared" si="52"/>
        <v>n</v>
      </c>
      <c r="CQ72" s="169" t="e">
        <f t="shared" si="53"/>
        <v>#DIV/0!</v>
      </c>
      <c r="CR72" s="42"/>
      <c r="CS72" s="165">
        <v>93</v>
      </c>
      <c r="CT72" s="166" t="str">
        <f t="shared" si="54"/>
        <v>----</v>
      </c>
      <c r="CU72" s="167" t="str">
        <f t="shared" si="55"/>
        <v>----</v>
      </c>
      <c r="CV72" s="168" t="str">
        <f t="shared" si="56"/>
        <v>n</v>
      </c>
      <c r="CW72" s="169" t="e">
        <f t="shared" si="57"/>
        <v>#DIV/0!</v>
      </c>
      <c r="CX72" s="42"/>
      <c r="CY72" s="165">
        <v>143</v>
      </c>
      <c r="CZ72" s="188" t="str">
        <f t="shared" si="58"/>
        <v>----</v>
      </c>
      <c r="DA72" s="189" t="str">
        <f t="shared" si="59"/>
        <v>----</v>
      </c>
      <c r="DB72" s="168" t="str">
        <f t="shared" si="60"/>
        <v>n</v>
      </c>
      <c r="DC72" s="190" t="e">
        <f t="shared" si="61"/>
        <v>#DIV/0!</v>
      </c>
      <c r="DD72" s="60"/>
      <c r="DE72" s="18"/>
      <c r="DF72" s="42"/>
      <c r="DG72" s="42"/>
      <c r="DH72" s="42"/>
      <c r="DI72" s="42"/>
      <c r="DJ72" s="42"/>
      <c r="DK72" s="42"/>
      <c r="DL72" s="42"/>
      <c r="DM72" s="42"/>
      <c r="DN72" s="60"/>
    </row>
    <row r="73" spans="1:118" x14ac:dyDescent="0.25">
      <c r="A73" s="363"/>
      <c r="B73" s="363"/>
      <c r="C73" s="364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18"/>
      <c r="Q73" s="40" t="str">
        <f t="shared" si="34"/>
        <v>----</v>
      </c>
      <c r="R73" s="741"/>
      <c r="S73" s="740"/>
      <c r="T73" s="358" t="str">
        <f t="shared" si="0"/>
        <v>----</v>
      </c>
      <c r="U73" s="360">
        <f t="shared" si="1"/>
        <v>-10</v>
      </c>
      <c r="V73" s="360" t="str">
        <f t="shared" si="2"/>
        <v>----</v>
      </c>
      <c r="W73" s="361">
        <f t="shared" si="3"/>
        <v>0</v>
      </c>
      <c r="X73" s="361">
        <f t="shared" si="4"/>
        <v>0</v>
      </c>
      <c r="Y73" s="361">
        <f t="shared" si="5"/>
        <v>0</v>
      </c>
      <c r="Z73" s="361">
        <f t="shared" si="6"/>
        <v>0</v>
      </c>
      <c r="AA73" s="361">
        <f t="shared" si="7"/>
        <v>0</v>
      </c>
      <c r="AB73" s="361">
        <f t="shared" si="8"/>
        <v>0</v>
      </c>
      <c r="AC73" s="361">
        <f t="shared" si="9"/>
        <v>0</v>
      </c>
      <c r="AD73" s="361">
        <f t="shared" si="10"/>
        <v>0</v>
      </c>
      <c r="AE73" s="361">
        <f t="shared" si="11"/>
        <v>0</v>
      </c>
      <c r="AF73" s="361">
        <f t="shared" si="12"/>
        <v>0</v>
      </c>
      <c r="AG73" s="361">
        <f t="shared" si="13"/>
        <v>0</v>
      </c>
      <c r="AH73" s="376">
        <f t="shared" si="14"/>
        <v>0</v>
      </c>
      <c r="AI73" s="747"/>
      <c r="AJ73" s="745"/>
      <c r="AK73" s="745"/>
      <c r="AL73" s="748"/>
      <c r="AM73" s="81">
        <f t="shared" si="15"/>
        <v>0</v>
      </c>
      <c r="AN73" s="29"/>
      <c r="AO73" s="371" t="e">
        <f t="shared" si="16"/>
        <v>#DIV/0!</v>
      </c>
      <c r="AP73" s="371" t="e">
        <f t="shared" si="17"/>
        <v>#DIV/0!</v>
      </c>
      <c r="AQ73" s="806" t="e">
        <f t="shared" si="18"/>
        <v>#DIV/0!</v>
      </c>
      <c r="AR73" s="806"/>
      <c r="AS73" s="40" t="str">
        <f t="shared" si="19"/>
        <v>----</v>
      </c>
      <c r="AT73" s="87" t="str">
        <f t="shared" si="20"/>
        <v xml:space="preserve"> </v>
      </c>
      <c r="AU73" s="88" t="str">
        <f t="shared" si="21"/>
        <v>----</v>
      </c>
      <c r="AV73" s="88" t="str">
        <f t="shared" si="22"/>
        <v>----</v>
      </c>
      <c r="AW73" s="88" t="str">
        <f t="shared" si="23"/>
        <v>----</v>
      </c>
      <c r="AX73" s="88" t="str">
        <f t="shared" si="24"/>
        <v>----</v>
      </c>
      <c r="AY73" s="87" t="str">
        <f t="shared" si="25"/>
        <v>----</v>
      </c>
      <c r="AZ73" s="87" t="str">
        <f t="shared" si="26"/>
        <v>----</v>
      </c>
      <c r="BA73" s="7" t="str">
        <f t="shared" si="27"/>
        <v>----</v>
      </c>
      <c r="BB73" s="48" t="str">
        <f t="shared" si="28"/>
        <v>----</v>
      </c>
      <c r="BC73" s="7" t="str">
        <f t="shared" si="29"/>
        <v>----</v>
      </c>
      <c r="BD73" s="7" t="str">
        <f t="shared" si="30"/>
        <v>----</v>
      </c>
      <c r="BE73" s="7" t="str">
        <f t="shared" si="31"/>
        <v>----</v>
      </c>
      <c r="BF73" s="115">
        <f t="shared" si="32"/>
        <v>0.01</v>
      </c>
      <c r="BG73" s="116">
        <f t="shared" si="33"/>
        <v>-10</v>
      </c>
      <c r="BH73" s="7"/>
      <c r="BI73" s="133" t="s">
        <v>225</v>
      </c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K73" s="60"/>
      <c r="CL73" s="18"/>
      <c r="CM73" s="165">
        <v>44</v>
      </c>
      <c r="CN73" s="166" t="str">
        <f t="shared" si="50"/>
        <v>----</v>
      </c>
      <c r="CO73" s="167" t="str">
        <f t="shared" si="51"/>
        <v>----</v>
      </c>
      <c r="CP73" s="168" t="str">
        <f t="shared" si="52"/>
        <v>n</v>
      </c>
      <c r="CQ73" s="169" t="e">
        <f t="shared" si="53"/>
        <v>#DIV/0!</v>
      </c>
      <c r="CR73" s="42"/>
      <c r="CS73" s="165">
        <v>94</v>
      </c>
      <c r="CT73" s="166" t="str">
        <f t="shared" si="54"/>
        <v>----</v>
      </c>
      <c r="CU73" s="167" t="str">
        <f t="shared" si="55"/>
        <v>----</v>
      </c>
      <c r="CV73" s="168" t="str">
        <f t="shared" si="56"/>
        <v>n</v>
      </c>
      <c r="CW73" s="169" t="e">
        <f t="shared" si="57"/>
        <v>#DIV/0!</v>
      </c>
      <c r="CX73" s="42"/>
      <c r="CY73" s="165">
        <v>144</v>
      </c>
      <c r="CZ73" s="188" t="str">
        <f t="shared" si="58"/>
        <v>----</v>
      </c>
      <c r="DA73" s="189" t="str">
        <f t="shared" si="59"/>
        <v>----</v>
      </c>
      <c r="DB73" s="168" t="str">
        <f t="shared" si="60"/>
        <v>n</v>
      </c>
      <c r="DC73" s="190" t="e">
        <f t="shared" si="61"/>
        <v>#DIV/0!</v>
      </c>
      <c r="DD73" s="60"/>
      <c r="DE73" s="18"/>
      <c r="DF73" s="42"/>
      <c r="DG73" s="42"/>
      <c r="DH73" s="42"/>
      <c r="DI73" s="42"/>
      <c r="DJ73" s="42"/>
      <c r="DK73" s="42"/>
      <c r="DL73" s="42"/>
      <c r="DM73" s="42"/>
      <c r="DN73" s="60"/>
    </row>
    <row r="74" spans="1:118" x14ac:dyDescent="0.25">
      <c r="A74" s="363"/>
      <c r="B74" s="363"/>
      <c r="C74" s="364"/>
      <c r="D74" s="363"/>
      <c r="E74" s="363"/>
      <c r="F74" s="363"/>
      <c r="G74" s="363"/>
      <c r="H74" s="363"/>
      <c r="I74" s="363"/>
      <c r="J74" s="363"/>
      <c r="K74" s="363"/>
      <c r="L74" s="363"/>
      <c r="M74" s="363"/>
      <c r="N74" s="363"/>
      <c r="O74" s="363"/>
      <c r="P74" s="18"/>
      <c r="Q74" s="40" t="str">
        <f t="shared" si="34"/>
        <v>----</v>
      </c>
      <c r="R74" s="741"/>
      <c r="S74" s="740"/>
      <c r="T74" s="358" t="str">
        <f t="shared" si="0"/>
        <v>----</v>
      </c>
      <c r="U74" s="360">
        <f t="shared" si="1"/>
        <v>-10</v>
      </c>
      <c r="V74" s="360" t="str">
        <f t="shared" si="2"/>
        <v>----</v>
      </c>
      <c r="W74" s="361">
        <f t="shared" si="3"/>
        <v>0</v>
      </c>
      <c r="X74" s="361">
        <f t="shared" si="4"/>
        <v>0</v>
      </c>
      <c r="Y74" s="361">
        <f t="shared" si="5"/>
        <v>0</v>
      </c>
      <c r="Z74" s="361">
        <f t="shared" si="6"/>
        <v>0</v>
      </c>
      <c r="AA74" s="361">
        <f t="shared" si="7"/>
        <v>0</v>
      </c>
      <c r="AB74" s="361">
        <f t="shared" si="8"/>
        <v>0</v>
      </c>
      <c r="AC74" s="361">
        <f t="shared" si="9"/>
        <v>0</v>
      </c>
      <c r="AD74" s="361">
        <f t="shared" si="10"/>
        <v>0</v>
      </c>
      <c r="AE74" s="361">
        <f t="shared" si="11"/>
        <v>0</v>
      </c>
      <c r="AF74" s="361">
        <f t="shared" si="12"/>
        <v>0</v>
      </c>
      <c r="AG74" s="361">
        <f t="shared" si="13"/>
        <v>0</v>
      </c>
      <c r="AH74" s="376">
        <f t="shared" si="14"/>
        <v>0</v>
      </c>
      <c r="AI74" s="747"/>
      <c r="AJ74" s="745"/>
      <c r="AK74" s="745"/>
      <c r="AL74" s="748"/>
      <c r="AM74" s="81">
        <f t="shared" si="15"/>
        <v>0</v>
      </c>
      <c r="AN74" s="29"/>
      <c r="AO74" s="371" t="e">
        <f t="shared" si="16"/>
        <v>#DIV/0!</v>
      </c>
      <c r="AP74" s="371" t="e">
        <f t="shared" si="17"/>
        <v>#DIV/0!</v>
      </c>
      <c r="AQ74" s="806" t="e">
        <f t="shared" si="18"/>
        <v>#DIV/0!</v>
      </c>
      <c r="AR74" s="806"/>
      <c r="AS74" s="40" t="str">
        <f t="shared" si="19"/>
        <v>----</v>
      </c>
      <c r="AT74" s="87" t="str">
        <f t="shared" si="20"/>
        <v xml:space="preserve"> </v>
      </c>
      <c r="AU74" s="88" t="str">
        <f t="shared" si="21"/>
        <v>----</v>
      </c>
      <c r="AV74" s="88" t="str">
        <f t="shared" si="22"/>
        <v>----</v>
      </c>
      <c r="AW74" s="88" t="str">
        <f t="shared" si="23"/>
        <v>----</v>
      </c>
      <c r="AX74" s="88" t="str">
        <f t="shared" si="24"/>
        <v>----</v>
      </c>
      <c r="AY74" s="87" t="str">
        <f t="shared" si="25"/>
        <v>----</v>
      </c>
      <c r="AZ74" s="87" t="str">
        <f t="shared" si="26"/>
        <v>----</v>
      </c>
      <c r="BA74" s="7" t="str">
        <f t="shared" si="27"/>
        <v>----</v>
      </c>
      <c r="BB74" s="48" t="str">
        <f t="shared" si="28"/>
        <v>----</v>
      </c>
      <c r="BC74" s="7" t="str">
        <f t="shared" si="29"/>
        <v>----</v>
      </c>
      <c r="BD74" s="7" t="str">
        <f t="shared" si="30"/>
        <v>----</v>
      </c>
      <c r="BE74" s="7" t="str">
        <f t="shared" si="31"/>
        <v>----</v>
      </c>
      <c r="BF74" s="115">
        <f t="shared" si="32"/>
        <v>0.01</v>
      </c>
      <c r="BG74" s="116">
        <f t="shared" si="33"/>
        <v>-10</v>
      </c>
      <c r="BH74" s="7"/>
      <c r="BI74" s="64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K74" s="60"/>
      <c r="CL74" s="18"/>
      <c r="CM74" s="165">
        <v>45</v>
      </c>
      <c r="CN74" s="166" t="str">
        <f t="shared" si="50"/>
        <v>----</v>
      </c>
      <c r="CO74" s="167" t="str">
        <f t="shared" si="51"/>
        <v>----</v>
      </c>
      <c r="CP74" s="168" t="str">
        <f t="shared" si="52"/>
        <v>n</v>
      </c>
      <c r="CQ74" s="169" t="e">
        <f t="shared" si="53"/>
        <v>#DIV/0!</v>
      </c>
      <c r="CR74" s="42"/>
      <c r="CS74" s="165">
        <v>95</v>
      </c>
      <c r="CT74" s="166" t="str">
        <f t="shared" si="54"/>
        <v>----</v>
      </c>
      <c r="CU74" s="167" t="str">
        <f t="shared" si="55"/>
        <v>----</v>
      </c>
      <c r="CV74" s="168" t="str">
        <f t="shared" si="56"/>
        <v>n</v>
      </c>
      <c r="CW74" s="169" t="e">
        <f t="shared" si="57"/>
        <v>#DIV/0!</v>
      </c>
      <c r="CX74" s="42"/>
      <c r="CY74" s="165">
        <v>145</v>
      </c>
      <c r="CZ74" s="188" t="str">
        <f t="shared" si="58"/>
        <v>----</v>
      </c>
      <c r="DA74" s="189" t="str">
        <f t="shared" si="59"/>
        <v>----</v>
      </c>
      <c r="DB74" s="168" t="str">
        <f t="shared" si="60"/>
        <v>n</v>
      </c>
      <c r="DC74" s="190" t="e">
        <f t="shared" si="61"/>
        <v>#DIV/0!</v>
      </c>
      <c r="DD74" s="60"/>
      <c r="DE74" s="18"/>
      <c r="DF74" s="42"/>
      <c r="DG74" s="42"/>
      <c r="DH74" s="42"/>
      <c r="DI74" s="42"/>
      <c r="DJ74" s="42"/>
      <c r="DK74" s="42"/>
      <c r="DL74" s="42"/>
      <c r="DM74" s="42"/>
      <c r="DN74" s="60"/>
    </row>
    <row r="75" spans="1:118" x14ac:dyDescent="0.25">
      <c r="A75" s="363"/>
      <c r="B75" s="363"/>
      <c r="C75" s="364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18"/>
      <c r="Q75" s="40" t="str">
        <f t="shared" si="34"/>
        <v>----</v>
      </c>
      <c r="R75" s="741"/>
      <c r="S75" s="740"/>
      <c r="T75" s="358" t="str">
        <f t="shared" si="0"/>
        <v>----</v>
      </c>
      <c r="U75" s="360">
        <f t="shared" si="1"/>
        <v>-10</v>
      </c>
      <c r="V75" s="360" t="str">
        <f t="shared" si="2"/>
        <v>----</v>
      </c>
      <c r="W75" s="361">
        <f t="shared" si="3"/>
        <v>0</v>
      </c>
      <c r="X75" s="361">
        <f t="shared" si="4"/>
        <v>0</v>
      </c>
      <c r="Y75" s="361">
        <f t="shared" si="5"/>
        <v>0</v>
      </c>
      <c r="Z75" s="361">
        <f t="shared" si="6"/>
        <v>0</v>
      </c>
      <c r="AA75" s="361">
        <f t="shared" si="7"/>
        <v>0</v>
      </c>
      <c r="AB75" s="361">
        <f t="shared" si="8"/>
        <v>0</v>
      </c>
      <c r="AC75" s="361">
        <f t="shared" si="9"/>
        <v>0</v>
      </c>
      <c r="AD75" s="361">
        <f t="shared" si="10"/>
        <v>0</v>
      </c>
      <c r="AE75" s="361">
        <f t="shared" si="11"/>
        <v>0</v>
      </c>
      <c r="AF75" s="361">
        <f t="shared" si="12"/>
        <v>0</v>
      </c>
      <c r="AG75" s="361">
        <f t="shared" si="13"/>
        <v>0</v>
      </c>
      <c r="AH75" s="376">
        <f t="shared" si="14"/>
        <v>0</v>
      </c>
      <c r="AI75" s="747"/>
      <c r="AJ75" s="745"/>
      <c r="AK75" s="745"/>
      <c r="AL75" s="748"/>
      <c r="AM75" s="81">
        <f t="shared" si="15"/>
        <v>0</v>
      </c>
      <c r="AN75" s="29"/>
      <c r="AO75" s="371" t="e">
        <f t="shared" si="16"/>
        <v>#DIV/0!</v>
      </c>
      <c r="AP75" s="371" t="e">
        <f t="shared" si="17"/>
        <v>#DIV/0!</v>
      </c>
      <c r="AQ75" s="806" t="e">
        <f t="shared" si="18"/>
        <v>#DIV/0!</v>
      </c>
      <c r="AR75" s="806"/>
      <c r="AS75" s="40" t="str">
        <f t="shared" si="19"/>
        <v>----</v>
      </c>
      <c r="AT75" s="87" t="str">
        <f t="shared" si="20"/>
        <v xml:space="preserve"> </v>
      </c>
      <c r="AU75" s="88" t="str">
        <f t="shared" si="21"/>
        <v>----</v>
      </c>
      <c r="AV75" s="88" t="str">
        <f t="shared" si="22"/>
        <v>----</v>
      </c>
      <c r="AW75" s="88" t="str">
        <f t="shared" si="23"/>
        <v>----</v>
      </c>
      <c r="AX75" s="88" t="str">
        <f t="shared" si="24"/>
        <v>----</v>
      </c>
      <c r="AY75" s="87" t="str">
        <f t="shared" si="25"/>
        <v>----</v>
      </c>
      <c r="AZ75" s="87" t="str">
        <f t="shared" si="26"/>
        <v>----</v>
      </c>
      <c r="BA75" s="7" t="str">
        <f t="shared" si="27"/>
        <v>----</v>
      </c>
      <c r="BB75" s="48" t="str">
        <f t="shared" si="28"/>
        <v>----</v>
      </c>
      <c r="BC75" s="7" t="str">
        <f t="shared" si="29"/>
        <v>----</v>
      </c>
      <c r="BD75" s="7" t="str">
        <f t="shared" si="30"/>
        <v>----</v>
      </c>
      <c r="BE75" s="7" t="str">
        <f t="shared" si="31"/>
        <v>----</v>
      </c>
      <c r="BF75" s="115">
        <f t="shared" si="32"/>
        <v>0.01</v>
      </c>
      <c r="BG75" s="116">
        <f t="shared" si="33"/>
        <v>-10</v>
      </c>
      <c r="BH75" s="7"/>
      <c r="BI75" s="64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K75" s="60"/>
      <c r="CL75" s="18"/>
      <c r="CM75" s="165">
        <v>46</v>
      </c>
      <c r="CN75" s="166" t="str">
        <f t="shared" si="50"/>
        <v>----</v>
      </c>
      <c r="CO75" s="167" t="str">
        <f t="shared" si="51"/>
        <v>----</v>
      </c>
      <c r="CP75" s="168" t="str">
        <f t="shared" si="52"/>
        <v>n</v>
      </c>
      <c r="CQ75" s="169" t="e">
        <f t="shared" si="53"/>
        <v>#DIV/0!</v>
      </c>
      <c r="CR75" s="42"/>
      <c r="CS75" s="165">
        <v>96</v>
      </c>
      <c r="CT75" s="166" t="str">
        <f t="shared" si="54"/>
        <v>----</v>
      </c>
      <c r="CU75" s="167" t="str">
        <f t="shared" si="55"/>
        <v>----</v>
      </c>
      <c r="CV75" s="168" t="str">
        <f t="shared" si="56"/>
        <v>n</v>
      </c>
      <c r="CW75" s="169" t="e">
        <f t="shared" si="57"/>
        <v>#DIV/0!</v>
      </c>
      <c r="CX75" s="42"/>
      <c r="CY75" s="165">
        <v>146</v>
      </c>
      <c r="CZ75" s="188" t="str">
        <f t="shared" si="58"/>
        <v>----</v>
      </c>
      <c r="DA75" s="189" t="str">
        <f t="shared" si="59"/>
        <v>----</v>
      </c>
      <c r="DB75" s="168" t="str">
        <f t="shared" si="60"/>
        <v>n</v>
      </c>
      <c r="DC75" s="190" t="e">
        <f t="shared" si="61"/>
        <v>#DIV/0!</v>
      </c>
      <c r="DD75" s="60"/>
      <c r="DE75" s="18"/>
      <c r="DF75" s="42"/>
      <c r="DG75" s="42"/>
      <c r="DH75" s="42"/>
      <c r="DI75" s="42"/>
      <c r="DJ75" s="42"/>
      <c r="DK75" s="42"/>
      <c r="DL75" s="42"/>
      <c r="DM75" s="42"/>
      <c r="DN75" s="60"/>
    </row>
    <row r="76" spans="1:118" x14ac:dyDescent="0.25">
      <c r="A76" s="363"/>
      <c r="B76" s="363"/>
      <c r="C76" s="364"/>
      <c r="D76" s="363"/>
      <c r="E76" s="363"/>
      <c r="F76" s="363"/>
      <c r="G76" s="363"/>
      <c r="H76" s="363"/>
      <c r="I76" s="363"/>
      <c r="J76" s="363"/>
      <c r="K76" s="363"/>
      <c r="L76" s="363"/>
      <c r="M76" s="363"/>
      <c r="N76" s="363"/>
      <c r="O76" s="363"/>
      <c r="P76" s="18"/>
      <c r="Q76" s="40" t="str">
        <f t="shared" si="34"/>
        <v>----</v>
      </c>
      <c r="R76" s="741"/>
      <c r="S76" s="740"/>
      <c r="T76" s="358" t="str">
        <f t="shared" si="0"/>
        <v>----</v>
      </c>
      <c r="U76" s="360">
        <f t="shared" si="1"/>
        <v>-10</v>
      </c>
      <c r="V76" s="360" t="str">
        <f t="shared" si="2"/>
        <v>----</v>
      </c>
      <c r="W76" s="361">
        <f t="shared" si="3"/>
        <v>0</v>
      </c>
      <c r="X76" s="361">
        <f t="shared" si="4"/>
        <v>0</v>
      </c>
      <c r="Y76" s="361">
        <f t="shared" si="5"/>
        <v>0</v>
      </c>
      <c r="Z76" s="361">
        <f t="shared" si="6"/>
        <v>0</v>
      </c>
      <c r="AA76" s="361">
        <f t="shared" si="7"/>
        <v>0</v>
      </c>
      <c r="AB76" s="361">
        <f t="shared" si="8"/>
        <v>0</v>
      </c>
      <c r="AC76" s="361">
        <f t="shared" si="9"/>
        <v>0</v>
      </c>
      <c r="AD76" s="361">
        <f t="shared" si="10"/>
        <v>0</v>
      </c>
      <c r="AE76" s="361">
        <f t="shared" si="11"/>
        <v>0</v>
      </c>
      <c r="AF76" s="361">
        <f t="shared" si="12"/>
        <v>0</v>
      </c>
      <c r="AG76" s="361">
        <f t="shared" si="13"/>
        <v>0</v>
      </c>
      <c r="AH76" s="376">
        <f t="shared" si="14"/>
        <v>0</v>
      </c>
      <c r="AI76" s="747"/>
      <c r="AJ76" s="745"/>
      <c r="AK76" s="745"/>
      <c r="AL76" s="748"/>
      <c r="AM76" s="81">
        <f t="shared" si="15"/>
        <v>0</v>
      </c>
      <c r="AN76" s="29"/>
      <c r="AO76" s="371" t="e">
        <f t="shared" si="16"/>
        <v>#DIV/0!</v>
      </c>
      <c r="AP76" s="371" t="e">
        <f t="shared" si="17"/>
        <v>#DIV/0!</v>
      </c>
      <c r="AQ76" s="806" t="e">
        <f t="shared" si="18"/>
        <v>#DIV/0!</v>
      </c>
      <c r="AR76" s="806"/>
      <c r="AS76" s="40" t="str">
        <f t="shared" si="19"/>
        <v>----</v>
      </c>
      <c r="AT76" s="87" t="str">
        <f t="shared" si="20"/>
        <v xml:space="preserve"> </v>
      </c>
      <c r="AU76" s="88" t="str">
        <f t="shared" si="21"/>
        <v>----</v>
      </c>
      <c r="AV76" s="88" t="str">
        <f t="shared" si="22"/>
        <v>----</v>
      </c>
      <c r="AW76" s="88" t="str">
        <f t="shared" si="23"/>
        <v>----</v>
      </c>
      <c r="AX76" s="88" t="str">
        <f t="shared" si="24"/>
        <v>----</v>
      </c>
      <c r="AY76" s="87" t="str">
        <f t="shared" si="25"/>
        <v>----</v>
      </c>
      <c r="AZ76" s="87" t="str">
        <f t="shared" si="26"/>
        <v>----</v>
      </c>
      <c r="BA76" s="7" t="str">
        <f t="shared" si="27"/>
        <v>----</v>
      </c>
      <c r="BB76" s="48" t="str">
        <f t="shared" si="28"/>
        <v>----</v>
      </c>
      <c r="BC76" s="7" t="str">
        <f t="shared" si="29"/>
        <v>----</v>
      </c>
      <c r="BD76" s="7" t="str">
        <f t="shared" si="30"/>
        <v>----</v>
      </c>
      <c r="BE76" s="7" t="str">
        <f t="shared" si="31"/>
        <v>----</v>
      </c>
      <c r="BF76" s="115">
        <f t="shared" si="32"/>
        <v>0.01</v>
      </c>
      <c r="BG76" s="116">
        <f t="shared" si="33"/>
        <v>-10</v>
      </c>
      <c r="BH76" s="7"/>
      <c r="BI76" s="64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K76" s="60"/>
      <c r="CL76" s="18"/>
      <c r="CM76" s="165">
        <v>47</v>
      </c>
      <c r="CN76" s="166" t="str">
        <f t="shared" si="50"/>
        <v>----</v>
      </c>
      <c r="CO76" s="167" t="str">
        <f t="shared" si="51"/>
        <v>----</v>
      </c>
      <c r="CP76" s="168" t="str">
        <f t="shared" si="52"/>
        <v>n</v>
      </c>
      <c r="CQ76" s="169" t="e">
        <f t="shared" si="53"/>
        <v>#DIV/0!</v>
      </c>
      <c r="CR76" s="42"/>
      <c r="CS76" s="165">
        <v>97</v>
      </c>
      <c r="CT76" s="166" t="str">
        <f t="shared" si="54"/>
        <v>----</v>
      </c>
      <c r="CU76" s="167" t="str">
        <f t="shared" si="55"/>
        <v>----</v>
      </c>
      <c r="CV76" s="168" t="str">
        <f t="shared" si="56"/>
        <v>n</v>
      </c>
      <c r="CW76" s="169" t="e">
        <f t="shared" si="57"/>
        <v>#DIV/0!</v>
      </c>
      <c r="CX76" s="42"/>
      <c r="CY76" s="165">
        <v>147</v>
      </c>
      <c r="CZ76" s="188" t="str">
        <f t="shared" si="58"/>
        <v>----</v>
      </c>
      <c r="DA76" s="189" t="str">
        <f t="shared" si="59"/>
        <v>----</v>
      </c>
      <c r="DB76" s="168" t="str">
        <f t="shared" si="60"/>
        <v>n</v>
      </c>
      <c r="DC76" s="190" t="e">
        <f t="shared" si="61"/>
        <v>#DIV/0!</v>
      </c>
      <c r="DD76" s="60"/>
      <c r="DE76" s="18"/>
      <c r="DF76" s="42"/>
      <c r="DG76" s="42"/>
      <c r="DH76" s="42"/>
      <c r="DI76" s="42"/>
      <c r="DJ76" s="42"/>
      <c r="DK76" s="42"/>
      <c r="DL76" s="42"/>
      <c r="DM76" s="42"/>
      <c r="DN76" s="60"/>
    </row>
    <row r="77" spans="1:118" x14ac:dyDescent="0.25">
      <c r="A77" s="363"/>
      <c r="B77" s="363"/>
      <c r="C77" s="364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18"/>
      <c r="Q77" s="40" t="str">
        <f t="shared" si="34"/>
        <v>----</v>
      </c>
      <c r="R77" s="741"/>
      <c r="S77" s="740"/>
      <c r="T77" s="358" t="str">
        <f t="shared" si="0"/>
        <v>----</v>
      </c>
      <c r="U77" s="360">
        <f t="shared" si="1"/>
        <v>-10</v>
      </c>
      <c r="V77" s="360" t="str">
        <f t="shared" si="2"/>
        <v>----</v>
      </c>
      <c r="W77" s="361">
        <f t="shared" si="3"/>
        <v>0</v>
      </c>
      <c r="X77" s="361">
        <f t="shared" si="4"/>
        <v>0</v>
      </c>
      <c r="Y77" s="361">
        <f t="shared" si="5"/>
        <v>0</v>
      </c>
      <c r="Z77" s="361">
        <f t="shared" si="6"/>
        <v>0</v>
      </c>
      <c r="AA77" s="361">
        <f t="shared" si="7"/>
        <v>0</v>
      </c>
      <c r="AB77" s="361">
        <f t="shared" si="8"/>
        <v>0</v>
      </c>
      <c r="AC77" s="361">
        <f t="shared" si="9"/>
        <v>0</v>
      </c>
      <c r="AD77" s="361">
        <f t="shared" si="10"/>
        <v>0</v>
      </c>
      <c r="AE77" s="361">
        <f t="shared" si="11"/>
        <v>0</v>
      </c>
      <c r="AF77" s="361">
        <f t="shared" si="12"/>
        <v>0</v>
      </c>
      <c r="AG77" s="361">
        <f t="shared" si="13"/>
        <v>0</v>
      </c>
      <c r="AH77" s="376">
        <f t="shared" si="14"/>
        <v>0</v>
      </c>
      <c r="AI77" s="747"/>
      <c r="AJ77" s="745"/>
      <c r="AK77" s="745"/>
      <c r="AL77" s="748"/>
      <c r="AM77" s="81">
        <f t="shared" si="15"/>
        <v>0</v>
      </c>
      <c r="AN77" s="29"/>
      <c r="AO77" s="371" t="e">
        <f t="shared" si="16"/>
        <v>#DIV/0!</v>
      </c>
      <c r="AP77" s="371" t="e">
        <f t="shared" si="17"/>
        <v>#DIV/0!</v>
      </c>
      <c r="AQ77" s="806" t="e">
        <f t="shared" si="18"/>
        <v>#DIV/0!</v>
      </c>
      <c r="AR77" s="806"/>
      <c r="AS77" s="40" t="str">
        <f t="shared" si="19"/>
        <v>----</v>
      </c>
      <c r="AT77" s="87" t="str">
        <f t="shared" si="20"/>
        <v xml:space="preserve"> </v>
      </c>
      <c r="AU77" s="88" t="str">
        <f t="shared" si="21"/>
        <v>----</v>
      </c>
      <c r="AV77" s="88" t="str">
        <f t="shared" si="22"/>
        <v>----</v>
      </c>
      <c r="AW77" s="88" t="str">
        <f t="shared" si="23"/>
        <v>----</v>
      </c>
      <c r="AX77" s="88" t="str">
        <f t="shared" si="24"/>
        <v>----</v>
      </c>
      <c r="AY77" s="87" t="str">
        <f t="shared" si="25"/>
        <v>----</v>
      </c>
      <c r="AZ77" s="87" t="str">
        <f t="shared" si="26"/>
        <v>----</v>
      </c>
      <c r="BA77" s="7" t="str">
        <f t="shared" si="27"/>
        <v>----</v>
      </c>
      <c r="BB77" s="48" t="str">
        <f t="shared" si="28"/>
        <v>----</v>
      </c>
      <c r="BC77" s="7" t="str">
        <f t="shared" si="29"/>
        <v>----</v>
      </c>
      <c r="BD77" s="7" t="str">
        <f t="shared" si="30"/>
        <v>----</v>
      </c>
      <c r="BE77" s="7" t="str">
        <f t="shared" si="31"/>
        <v>----</v>
      </c>
      <c r="BF77" s="115">
        <f t="shared" si="32"/>
        <v>0.01</v>
      </c>
      <c r="BG77" s="116">
        <f t="shared" si="33"/>
        <v>-10</v>
      </c>
      <c r="BH77" s="7"/>
      <c r="BI77" s="64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K77" s="60"/>
      <c r="CL77" s="18"/>
      <c r="CM77" s="165">
        <v>48</v>
      </c>
      <c r="CN77" s="166" t="str">
        <f t="shared" si="50"/>
        <v>----</v>
      </c>
      <c r="CO77" s="167" t="str">
        <f t="shared" si="51"/>
        <v>----</v>
      </c>
      <c r="CP77" s="168" t="str">
        <f t="shared" si="52"/>
        <v>n</v>
      </c>
      <c r="CQ77" s="169" t="e">
        <f t="shared" si="53"/>
        <v>#DIV/0!</v>
      </c>
      <c r="CR77" s="42"/>
      <c r="CS77" s="165">
        <v>98</v>
      </c>
      <c r="CT77" s="166" t="str">
        <f t="shared" si="54"/>
        <v>----</v>
      </c>
      <c r="CU77" s="167" t="str">
        <f t="shared" si="55"/>
        <v>----</v>
      </c>
      <c r="CV77" s="168" t="str">
        <f t="shared" si="56"/>
        <v>n</v>
      </c>
      <c r="CW77" s="169" t="e">
        <f t="shared" si="57"/>
        <v>#DIV/0!</v>
      </c>
      <c r="CX77" s="42"/>
      <c r="CY77" s="165">
        <v>148</v>
      </c>
      <c r="CZ77" s="188" t="str">
        <f t="shared" si="58"/>
        <v>----</v>
      </c>
      <c r="DA77" s="189" t="str">
        <f t="shared" si="59"/>
        <v>----</v>
      </c>
      <c r="DB77" s="168" t="str">
        <f t="shared" si="60"/>
        <v>n</v>
      </c>
      <c r="DC77" s="190" t="e">
        <f t="shared" si="61"/>
        <v>#DIV/0!</v>
      </c>
      <c r="DD77" s="60"/>
      <c r="DE77" s="18"/>
      <c r="DF77" s="42"/>
      <c r="DG77" s="42"/>
      <c r="DH77" s="42"/>
      <c r="DI77" s="42"/>
      <c r="DJ77" s="42"/>
      <c r="DK77" s="42"/>
      <c r="DL77" s="42"/>
      <c r="DM77" s="42"/>
      <c r="DN77" s="60"/>
    </row>
    <row r="78" spans="1:118" x14ac:dyDescent="0.25">
      <c r="A78" s="363"/>
      <c r="B78" s="363"/>
      <c r="C78" s="364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363"/>
      <c r="P78" s="18"/>
      <c r="Q78" s="40" t="str">
        <f t="shared" si="34"/>
        <v>----</v>
      </c>
      <c r="R78" s="741"/>
      <c r="S78" s="740"/>
      <c r="T78" s="358" t="str">
        <f t="shared" si="0"/>
        <v>----</v>
      </c>
      <c r="U78" s="360">
        <f t="shared" si="1"/>
        <v>-10</v>
      </c>
      <c r="V78" s="360" t="str">
        <f t="shared" si="2"/>
        <v>----</v>
      </c>
      <c r="W78" s="361">
        <f t="shared" si="3"/>
        <v>0</v>
      </c>
      <c r="X78" s="361">
        <f t="shared" si="4"/>
        <v>0</v>
      </c>
      <c r="Y78" s="361">
        <f t="shared" si="5"/>
        <v>0</v>
      </c>
      <c r="Z78" s="361">
        <f t="shared" si="6"/>
        <v>0</v>
      </c>
      <c r="AA78" s="361">
        <f t="shared" si="7"/>
        <v>0</v>
      </c>
      <c r="AB78" s="361">
        <f t="shared" si="8"/>
        <v>0</v>
      </c>
      <c r="AC78" s="361">
        <f t="shared" si="9"/>
        <v>0</v>
      </c>
      <c r="AD78" s="361">
        <f t="shared" si="10"/>
        <v>0</v>
      </c>
      <c r="AE78" s="361">
        <f t="shared" si="11"/>
        <v>0</v>
      </c>
      <c r="AF78" s="361">
        <f t="shared" si="12"/>
        <v>0</v>
      </c>
      <c r="AG78" s="361">
        <f t="shared" si="13"/>
        <v>0</v>
      </c>
      <c r="AH78" s="376">
        <f t="shared" si="14"/>
        <v>0</v>
      </c>
      <c r="AI78" s="747"/>
      <c r="AJ78" s="745"/>
      <c r="AK78" s="745"/>
      <c r="AL78" s="748"/>
      <c r="AM78" s="81">
        <f t="shared" si="15"/>
        <v>0</v>
      </c>
      <c r="AN78" s="29"/>
      <c r="AO78" s="371" t="e">
        <f t="shared" si="16"/>
        <v>#DIV/0!</v>
      </c>
      <c r="AP78" s="371" t="e">
        <f t="shared" si="17"/>
        <v>#DIV/0!</v>
      </c>
      <c r="AQ78" s="806" t="e">
        <f t="shared" si="18"/>
        <v>#DIV/0!</v>
      </c>
      <c r="AR78" s="806"/>
      <c r="AS78" s="40" t="str">
        <f t="shared" si="19"/>
        <v>----</v>
      </c>
      <c r="AT78" s="87" t="str">
        <f t="shared" si="20"/>
        <v xml:space="preserve"> </v>
      </c>
      <c r="AU78" s="88" t="str">
        <f t="shared" si="21"/>
        <v>----</v>
      </c>
      <c r="AV78" s="88" t="str">
        <f t="shared" si="22"/>
        <v>----</v>
      </c>
      <c r="AW78" s="88" t="str">
        <f t="shared" si="23"/>
        <v>----</v>
      </c>
      <c r="AX78" s="88" t="str">
        <f t="shared" si="24"/>
        <v>----</v>
      </c>
      <c r="AY78" s="87" t="str">
        <f t="shared" si="25"/>
        <v>----</v>
      </c>
      <c r="AZ78" s="87" t="str">
        <f t="shared" si="26"/>
        <v>----</v>
      </c>
      <c r="BA78" s="7" t="str">
        <f t="shared" si="27"/>
        <v>----</v>
      </c>
      <c r="BB78" s="48" t="str">
        <f t="shared" si="28"/>
        <v>----</v>
      </c>
      <c r="BC78" s="7" t="str">
        <f t="shared" si="29"/>
        <v>----</v>
      </c>
      <c r="BD78" s="7" t="str">
        <f t="shared" si="30"/>
        <v>----</v>
      </c>
      <c r="BE78" s="7" t="str">
        <f t="shared" si="31"/>
        <v>----</v>
      </c>
      <c r="BF78" s="115">
        <f t="shared" si="32"/>
        <v>0.01</v>
      </c>
      <c r="BG78" s="116">
        <f t="shared" si="33"/>
        <v>-10</v>
      </c>
      <c r="BH78" s="7"/>
      <c r="BI78" s="64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K78" s="60"/>
      <c r="CL78" s="18"/>
      <c r="CM78" s="165">
        <v>49</v>
      </c>
      <c r="CN78" s="166" t="str">
        <f t="shared" si="50"/>
        <v>----</v>
      </c>
      <c r="CO78" s="167" t="str">
        <f t="shared" si="51"/>
        <v>----</v>
      </c>
      <c r="CP78" s="168" t="str">
        <f t="shared" si="52"/>
        <v>n</v>
      </c>
      <c r="CQ78" s="169" t="e">
        <f t="shared" si="53"/>
        <v>#DIV/0!</v>
      </c>
      <c r="CR78" s="42"/>
      <c r="CS78" s="165">
        <v>99</v>
      </c>
      <c r="CT78" s="166" t="str">
        <f t="shared" si="54"/>
        <v>----</v>
      </c>
      <c r="CU78" s="167" t="str">
        <f t="shared" si="55"/>
        <v>----</v>
      </c>
      <c r="CV78" s="168" t="str">
        <f t="shared" si="56"/>
        <v>n</v>
      </c>
      <c r="CW78" s="169" t="e">
        <f t="shared" si="57"/>
        <v>#DIV/0!</v>
      </c>
      <c r="CX78" s="42"/>
      <c r="CY78" s="165">
        <v>149</v>
      </c>
      <c r="CZ78" s="188" t="str">
        <f t="shared" si="58"/>
        <v>----</v>
      </c>
      <c r="DA78" s="189" t="str">
        <f t="shared" si="59"/>
        <v>----</v>
      </c>
      <c r="DB78" s="168" t="str">
        <f t="shared" si="60"/>
        <v>n</v>
      </c>
      <c r="DC78" s="190" t="e">
        <f t="shared" si="61"/>
        <v>#DIV/0!</v>
      </c>
      <c r="DD78" s="60"/>
      <c r="DE78" s="18"/>
      <c r="DF78" s="42"/>
      <c r="DG78" s="42"/>
      <c r="DH78" s="42"/>
      <c r="DI78" s="42"/>
      <c r="DJ78" s="42"/>
      <c r="DK78" s="42"/>
      <c r="DL78" s="42"/>
      <c r="DM78" s="42"/>
      <c r="DN78" s="60"/>
    </row>
    <row r="79" spans="1:118" ht="13.8" thickBot="1" x14ac:dyDescent="0.3">
      <c r="A79" s="363"/>
      <c r="B79" s="363"/>
      <c r="C79" s="364"/>
      <c r="D79" s="363"/>
      <c r="E79" s="363"/>
      <c r="F79" s="363"/>
      <c r="G79" s="363"/>
      <c r="H79" s="363"/>
      <c r="I79" s="363"/>
      <c r="J79" s="363"/>
      <c r="K79" s="363"/>
      <c r="L79" s="363"/>
      <c r="M79" s="363"/>
      <c r="N79" s="363"/>
      <c r="O79" s="363"/>
      <c r="P79" s="18"/>
      <c r="Q79" s="40" t="str">
        <f t="shared" si="34"/>
        <v>----</v>
      </c>
      <c r="R79" s="741"/>
      <c r="S79" s="740"/>
      <c r="T79" s="358" t="str">
        <f t="shared" si="0"/>
        <v>----</v>
      </c>
      <c r="U79" s="360">
        <f t="shared" si="1"/>
        <v>-10</v>
      </c>
      <c r="V79" s="360" t="str">
        <f t="shared" si="2"/>
        <v>----</v>
      </c>
      <c r="W79" s="361">
        <f t="shared" si="3"/>
        <v>0</v>
      </c>
      <c r="X79" s="361">
        <f t="shared" si="4"/>
        <v>0</v>
      </c>
      <c r="Y79" s="361">
        <f t="shared" si="5"/>
        <v>0</v>
      </c>
      <c r="Z79" s="361">
        <f t="shared" si="6"/>
        <v>0</v>
      </c>
      <c r="AA79" s="361">
        <f t="shared" si="7"/>
        <v>0</v>
      </c>
      <c r="AB79" s="361">
        <f t="shared" si="8"/>
        <v>0</v>
      </c>
      <c r="AC79" s="361">
        <f t="shared" si="9"/>
        <v>0</v>
      </c>
      <c r="AD79" s="361">
        <f t="shared" si="10"/>
        <v>0</v>
      </c>
      <c r="AE79" s="361">
        <f t="shared" si="11"/>
        <v>0</v>
      </c>
      <c r="AF79" s="361">
        <f t="shared" si="12"/>
        <v>0</v>
      </c>
      <c r="AG79" s="361">
        <f t="shared" si="13"/>
        <v>0</v>
      </c>
      <c r="AH79" s="376">
        <f t="shared" si="14"/>
        <v>0</v>
      </c>
      <c r="AI79" s="747"/>
      <c r="AJ79" s="745"/>
      <c r="AK79" s="745"/>
      <c r="AL79" s="748"/>
      <c r="AM79" s="81">
        <f t="shared" si="15"/>
        <v>0</v>
      </c>
      <c r="AN79" s="29"/>
      <c r="AO79" s="371" t="e">
        <f t="shared" si="16"/>
        <v>#DIV/0!</v>
      </c>
      <c r="AP79" s="371" t="e">
        <f t="shared" si="17"/>
        <v>#DIV/0!</v>
      </c>
      <c r="AQ79" s="806" t="e">
        <f t="shared" si="18"/>
        <v>#DIV/0!</v>
      </c>
      <c r="AR79" s="806"/>
      <c r="AS79" s="40" t="str">
        <f t="shared" si="19"/>
        <v>----</v>
      </c>
      <c r="AT79" s="87" t="str">
        <f t="shared" si="20"/>
        <v xml:space="preserve"> </v>
      </c>
      <c r="AU79" s="88" t="str">
        <f t="shared" si="21"/>
        <v>----</v>
      </c>
      <c r="AV79" s="88" t="str">
        <f t="shared" si="22"/>
        <v>----</v>
      </c>
      <c r="AW79" s="88" t="str">
        <f t="shared" si="23"/>
        <v>----</v>
      </c>
      <c r="AX79" s="88" t="str">
        <f t="shared" si="24"/>
        <v>----</v>
      </c>
      <c r="AY79" s="87" t="str">
        <f t="shared" si="25"/>
        <v>----</v>
      </c>
      <c r="AZ79" s="87" t="str">
        <f t="shared" si="26"/>
        <v>----</v>
      </c>
      <c r="BA79" s="7" t="str">
        <f t="shared" si="27"/>
        <v>----</v>
      </c>
      <c r="BB79" s="48" t="str">
        <f t="shared" si="28"/>
        <v>----</v>
      </c>
      <c r="BC79" s="7" t="str">
        <f t="shared" si="29"/>
        <v>----</v>
      </c>
      <c r="BD79" s="7" t="str">
        <f t="shared" si="30"/>
        <v>----</v>
      </c>
      <c r="BE79" s="7" t="str">
        <f t="shared" si="31"/>
        <v>----</v>
      </c>
      <c r="BF79" s="115">
        <f t="shared" si="32"/>
        <v>0.01</v>
      </c>
      <c r="BG79" s="116">
        <f t="shared" si="33"/>
        <v>-10</v>
      </c>
      <c r="BH79" s="7"/>
      <c r="BI79" s="64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K79" s="60"/>
      <c r="CL79" s="18"/>
      <c r="CM79" s="180">
        <v>50</v>
      </c>
      <c r="CN79" s="181" t="str">
        <f t="shared" si="50"/>
        <v>----</v>
      </c>
      <c r="CO79" s="182" t="str">
        <f t="shared" si="51"/>
        <v>----</v>
      </c>
      <c r="CP79" s="183" t="str">
        <f t="shared" si="52"/>
        <v>n</v>
      </c>
      <c r="CQ79" s="184" t="e">
        <f t="shared" si="53"/>
        <v>#DIV/0!</v>
      </c>
      <c r="CR79" s="42"/>
      <c r="CS79" s="180">
        <v>100</v>
      </c>
      <c r="CT79" s="181" t="str">
        <f t="shared" si="54"/>
        <v>----</v>
      </c>
      <c r="CU79" s="182" t="str">
        <f t="shared" si="55"/>
        <v>----</v>
      </c>
      <c r="CV79" s="183" t="str">
        <f t="shared" si="56"/>
        <v>n</v>
      </c>
      <c r="CW79" s="184" t="e">
        <f t="shared" si="57"/>
        <v>#DIV/0!</v>
      </c>
      <c r="CX79" s="42"/>
      <c r="CY79" s="180">
        <v>150</v>
      </c>
      <c r="CZ79" s="197" t="str">
        <f t="shared" si="58"/>
        <v>----</v>
      </c>
      <c r="DA79" s="198" t="str">
        <f t="shared" si="59"/>
        <v>----</v>
      </c>
      <c r="DB79" s="183" t="str">
        <f t="shared" si="60"/>
        <v>n</v>
      </c>
      <c r="DC79" s="199" t="e">
        <f t="shared" si="61"/>
        <v>#DIV/0!</v>
      </c>
      <c r="DD79" s="60"/>
      <c r="DE79" s="18"/>
      <c r="DF79" s="42"/>
      <c r="DG79" s="42"/>
      <c r="DH79" s="42"/>
      <c r="DI79" s="42"/>
      <c r="DJ79" s="42"/>
      <c r="DK79" s="42"/>
      <c r="DL79" s="42"/>
      <c r="DM79" s="42"/>
      <c r="DN79" s="60"/>
    </row>
    <row r="80" spans="1:118" ht="13.8" thickBot="1" x14ac:dyDescent="0.3">
      <c r="A80" s="363"/>
      <c r="B80" s="363"/>
      <c r="C80" s="364"/>
      <c r="D80" s="363"/>
      <c r="E80" s="363"/>
      <c r="F80" s="363"/>
      <c r="G80" s="363"/>
      <c r="H80" s="363"/>
      <c r="I80" s="363"/>
      <c r="J80" s="363"/>
      <c r="K80" s="363"/>
      <c r="L80" s="363"/>
      <c r="M80" s="363"/>
      <c r="N80" s="363"/>
      <c r="O80" s="363"/>
      <c r="P80" s="18"/>
      <c r="Q80" s="41" t="str">
        <f t="shared" si="34"/>
        <v>----</v>
      </c>
      <c r="R80" s="742"/>
      <c r="S80" s="743"/>
      <c r="T80" s="359" t="str">
        <f t="shared" si="0"/>
        <v>----</v>
      </c>
      <c r="U80" s="360">
        <f t="shared" si="1"/>
        <v>-10</v>
      </c>
      <c r="V80" s="360" t="str">
        <f t="shared" si="2"/>
        <v>----</v>
      </c>
      <c r="W80" s="361">
        <f t="shared" si="3"/>
        <v>0</v>
      </c>
      <c r="X80" s="361">
        <f t="shared" si="4"/>
        <v>0</v>
      </c>
      <c r="Y80" s="361">
        <f t="shared" si="5"/>
        <v>0</v>
      </c>
      <c r="Z80" s="361">
        <f t="shared" si="6"/>
        <v>0</v>
      </c>
      <c r="AA80" s="361">
        <f t="shared" si="7"/>
        <v>0</v>
      </c>
      <c r="AB80" s="361">
        <f t="shared" si="8"/>
        <v>0</v>
      </c>
      <c r="AC80" s="361">
        <f t="shared" si="9"/>
        <v>0</v>
      </c>
      <c r="AD80" s="361">
        <f t="shared" si="10"/>
        <v>0</v>
      </c>
      <c r="AE80" s="361">
        <f t="shared" si="11"/>
        <v>0</v>
      </c>
      <c r="AF80" s="361">
        <f t="shared" si="12"/>
        <v>0</v>
      </c>
      <c r="AG80" s="361">
        <f t="shared" si="13"/>
        <v>0</v>
      </c>
      <c r="AH80" s="376">
        <f t="shared" si="14"/>
        <v>0</v>
      </c>
      <c r="AI80" s="752"/>
      <c r="AJ80" s="750"/>
      <c r="AK80" s="753"/>
      <c r="AL80" s="754"/>
      <c r="AM80" s="81">
        <f t="shared" si="15"/>
        <v>0</v>
      </c>
      <c r="AN80" s="30"/>
      <c r="AO80" s="372" t="e">
        <f t="shared" si="16"/>
        <v>#DIV/0!</v>
      </c>
      <c r="AP80" s="372" t="e">
        <f t="shared" si="17"/>
        <v>#DIV/0!</v>
      </c>
      <c r="AQ80" s="807" t="e">
        <f t="shared" si="18"/>
        <v>#DIV/0!</v>
      </c>
      <c r="AR80" s="807"/>
      <c r="AS80" s="41" t="str">
        <f t="shared" si="19"/>
        <v>----</v>
      </c>
      <c r="AT80" s="91" t="str">
        <f t="shared" si="20"/>
        <v xml:space="preserve"> </v>
      </c>
      <c r="AU80" s="92" t="str">
        <f t="shared" si="21"/>
        <v>----</v>
      </c>
      <c r="AV80" s="92" t="str">
        <f t="shared" si="22"/>
        <v>----</v>
      </c>
      <c r="AW80" s="92" t="str">
        <f t="shared" si="23"/>
        <v>----</v>
      </c>
      <c r="AX80" s="92" t="str">
        <f t="shared" si="24"/>
        <v>----</v>
      </c>
      <c r="AY80" s="91" t="str">
        <f t="shared" si="25"/>
        <v>----</v>
      </c>
      <c r="AZ80" s="91" t="str">
        <f t="shared" si="26"/>
        <v>----</v>
      </c>
      <c r="BA80" s="7" t="str">
        <f t="shared" si="27"/>
        <v>----</v>
      </c>
      <c r="BB80" s="48" t="str">
        <f t="shared" si="28"/>
        <v>----</v>
      </c>
      <c r="BC80" s="7" t="str">
        <f t="shared" si="29"/>
        <v>----</v>
      </c>
      <c r="BD80" s="7" t="str">
        <f t="shared" si="30"/>
        <v>----</v>
      </c>
      <c r="BE80" s="7" t="str">
        <f t="shared" si="31"/>
        <v>----</v>
      </c>
      <c r="BF80" s="115">
        <f t="shared" si="32"/>
        <v>0.01</v>
      </c>
      <c r="BG80" s="116">
        <f t="shared" si="33"/>
        <v>-10</v>
      </c>
      <c r="BH80" s="7"/>
      <c r="BI80" s="69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70"/>
      <c r="CL80" s="71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70"/>
      <c r="DE80" s="71"/>
      <c r="DF80" s="17"/>
      <c r="DG80" s="17"/>
      <c r="DH80" s="17"/>
      <c r="DI80" s="17"/>
      <c r="DJ80" s="17"/>
      <c r="DK80" s="17"/>
      <c r="DL80" s="17"/>
      <c r="DM80" s="17"/>
      <c r="DN80" s="70"/>
    </row>
    <row r="81" spans="1:95" ht="13.8" thickTop="1" x14ac:dyDescent="0.25">
      <c r="A81" s="363"/>
      <c r="B81" s="363"/>
      <c r="C81" s="364"/>
      <c r="D81" s="363"/>
      <c r="E81" s="363"/>
      <c r="F81" s="363"/>
      <c r="G81" s="363"/>
      <c r="H81" s="363"/>
      <c r="I81" s="363"/>
      <c r="J81" s="363"/>
      <c r="K81" s="363"/>
      <c r="L81" s="363"/>
      <c r="M81" s="363"/>
      <c r="N81" s="363"/>
      <c r="O81" s="363"/>
      <c r="P81" s="18"/>
      <c r="Q81" s="40" t="str">
        <f t="shared" si="34"/>
        <v>----</v>
      </c>
      <c r="R81" s="741"/>
      <c r="S81" s="740"/>
      <c r="T81" s="358" t="str">
        <f t="shared" si="0"/>
        <v>----</v>
      </c>
      <c r="U81" s="360">
        <f t="shared" si="1"/>
        <v>-10</v>
      </c>
      <c r="V81" s="360" t="str">
        <f t="shared" si="2"/>
        <v>----</v>
      </c>
      <c r="W81" s="361">
        <f t="shared" si="3"/>
        <v>0</v>
      </c>
      <c r="X81" s="361">
        <f t="shared" si="4"/>
        <v>0</v>
      </c>
      <c r="Y81" s="361">
        <f t="shared" si="5"/>
        <v>0</v>
      </c>
      <c r="Z81" s="361">
        <f t="shared" si="6"/>
        <v>0</v>
      </c>
      <c r="AA81" s="361">
        <f t="shared" si="7"/>
        <v>0</v>
      </c>
      <c r="AB81" s="361">
        <f t="shared" si="8"/>
        <v>0</v>
      </c>
      <c r="AC81" s="361">
        <f t="shared" si="9"/>
        <v>0</v>
      </c>
      <c r="AD81" s="361">
        <f t="shared" si="10"/>
        <v>0</v>
      </c>
      <c r="AE81" s="361">
        <f t="shared" si="11"/>
        <v>0</v>
      </c>
      <c r="AF81" s="361">
        <f t="shared" si="12"/>
        <v>0</v>
      </c>
      <c r="AG81" s="361">
        <f t="shared" si="13"/>
        <v>0</v>
      </c>
      <c r="AH81" s="376">
        <f t="shared" si="14"/>
        <v>0</v>
      </c>
      <c r="AI81" s="755"/>
      <c r="AJ81" s="745"/>
      <c r="AK81" s="756"/>
      <c r="AL81" s="757"/>
      <c r="AM81" s="81">
        <f t="shared" si="15"/>
        <v>0</v>
      </c>
      <c r="AN81" s="30"/>
      <c r="AO81" s="371" t="e">
        <f t="shared" si="16"/>
        <v>#DIV/0!</v>
      </c>
      <c r="AP81" s="371" t="e">
        <f t="shared" si="17"/>
        <v>#DIV/0!</v>
      </c>
      <c r="AQ81" s="806" t="e">
        <f t="shared" si="18"/>
        <v>#DIV/0!</v>
      </c>
      <c r="AR81" s="806"/>
      <c r="AS81" s="40" t="str">
        <f t="shared" si="19"/>
        <v>----</v>
      </c>
      <c r="AT81" s="87" t="str">
        <f t="shared" si="20"/>
        <v xml:space="preserve"> </v>
      </c>
      <c r="AU81" s="88" t="str">
        <f t="shared" si="21"/>
        <v>----</v>
      </c>
      <c r="AV81" s="88" t="str">
        <f t="shared" si="22"/>
        <v>----</v>
      </c>
      <c r="AW81" s="88" t="str">
        <f t="shared" si="23"/>
        <v>----</v>
      </c>
      <c r="AX81" s="88" t="str">
        <f t="shared" si="24"/>
        <v>----</v>
      </c>
      <c r="AY81" s="87" t="str">
        <f t="shared" si="25"/>
        <v>----</v>
      </c>
      <c r="AZ81" s="87" t="str">
        <f t="shared" si="26"/>
        <v>----</v>
      </c>
      <c r="BA81" s="7" t="str">
        <f t="shared" si="27"/>
        <v>----</v>
      </c>
      <c r="BB81" s="48" t="str">
        <f t="shared" si="28"/>
        <v>----</v>
      </c>
      <c r="BC81" s="7" t="str">
        <f t="shared" si="29"/>
        <v>----</v>
      </c>
      <c r="BD81" s="7" t="str">
        <f t="shared" si="30"/>
        <v>----</v>
      </c>
      <c r="BE81" s="7" t="str">
        <f t="shared" si="31"/>
        <v>----</v>
      </c>
      <c r="BF81" s="115">
        <f t="shared" si="32"/>
        <v>0.01</v>
      </c>
      <c r="BG81" s="116">
        <f t="shared" si="33"/>
        <v>-10</v>
      </c>
      <c r="BH81" s="7"/>
      <c r="BI81" s="7"/>
    </row>
    <row r="82" spans="1:95" x14ac:dyDescent="0.25">
      <c r="A82" s="363"/>
      <c r="B82" s="363"/>
      <c r="C82" s="364"/>
      <c r="D82" s="363"/>
      <c r="E82" s="363"/>
      <c r="F82" s="363"/>
      <c r="G82" s="363"/>
      <c r="H82" s="363"/>
      <c r="I82" s="363"/>
      <c r="J82" s="363"/>
      <c r="K82" s="363"/>
      <c r="L82" s="363"/>
      <c r="M82" s="363"/>
      <c r="N82" s="363"/>
      <c r="O82" s="363"/>
      <c r="P82" s="18"/>
      <c r="Q82" s="40" t="str">
        <f t="shared" si="34"/>
        <v>----</v>
      </c>
      <c r="R82" s="741"/>
      <c r="S82" s="740"/>
      <c r="T82" s="358" t="str">
        <f t="shared" si="0"/>
        <v>----</v>
      </c>
      <c r="U82" s="360">
        <f t="shared" si="1"/>
        <v>-10</v>
      </c>
      <c r="V82" s="360" t="str">
        <f t="shared" si="2"/>
        <v>----</v>
      </c>
      <c r="W82" s="361">
        <f t="shared" si="3"/>
        <v>0</v>
      </c>
      <c r="X82" s="361">
        <f t="shared" si="4"/>
        <v>0</v>
      </c>
      <c r="Y82" s="361">
        <f t="shared" si="5"/>
        <v>0</v>
      </c>
      <c r="Z82" s="361">
        <f t="shared" si="6"/>
        <v>0</v>
      </c>
      <c r="AA82" s="361">
        <f t="shared" si="7"/>
        <v>0</v>
      </c>
      <c r="AB82" s="361">
        <f t="shared" si="8"/>
        <v>0</v>
      </c>
      <c r="AC82" s="361">
        <f t="shared" si="9"/>
        <v>0</v>
      </c>
      <c r="AD82" s="361">
        <f t="shared" si="10"/>
        <v>0</v>
      </c>
      <c r="AE82" s="361">
        <f t="shared" si="11"/>
        <v>0</v>
      </c>
      <c r="AF82" s="361">
        <f t="shared" si="12"/>
        <v>0</v>
      </c>
      <c r="AG82" s="361">
        <f t="shared" si="13"/>
        <v>0</v>
      </c>
      <c r="AH82" s="376">
        <f t="shared" si="14"/>
        <v>0</v>
      </c>
      <c r="AI82" s="755"/>
      <c r="AJ82" s="745"/>
      <c r="AK82" s="756"/>
      <c r="AL82" s="757"/>
      <c r="AM82" s="81">
        <f t="shared" si="15"/>
        <v>0</v>
      </c>
      <c r="AN82" s="30"/>
      <c r="AO82" s="371" t="e">
        <f t="shared" si="16"/>
        <v>#DIV/0!</v>
      </c>
      <c r="AP82" s="371" t="e">
        <f t="shared" si="17"/>
        <v>#DIV/0!</v>
      </c>
      <c r="AQ82" s="806" t="e">
        <f t="shared" si="18"/>
        <v>#DIV/0!</v>
      </c>
      <c r="AR82" s="806"/>
      <c r="AS82" s="40" t="str">
        <f t="shared" si="19"/>
        <v>----</v>
      </c>
      <c r="AT82" s="87" t="str">
        <f t="shared" si="20"/>
        <v xml:space="preserve"> </v>
      </c>
      <c r="AU82" s="88" t="str">
        <f t="shared" si="21"/>
        <v>----</v>
      </c>
      <c r="AV82" s="88" t="str">
        <f t="shared" si="22"/>
        <v>----</v>
      </c>
      <c r="AW82" s="88" t="str">
        <f t="shared" si="23"/>
        <v>----</v>
      </c>
      <c r="AX82" s="88" t="str">
        <f t="shared" si="24"/>
        <v>----</v>
      </c>
      <c r="AY82" s="87" t="str">
        <f t="shared" si="25"/>
        <v>----</v>
      </c>
      <c r="AZ82" s="87" t="str">
        <f t="shared" si="26"/>
        <v>----</v>
      </c>
      <c r="BA82" s="7" t="str">
        <f t="shared" si="27"/>
        <v>----</v>
      </c>
      <c r="BB82" s="48" t="str">
        <f t="shared" si="28"/>
        <v>----</v>
      </c>
      <c r="BC82" s="7" t="str">
        <f t="shared" si="29"/>
        <v>----</v>
      </c>
      <c r="BD82" s="7" t="str">
        <f t="shared" si="30"/>
        <v>----</v>
      </c>
      <c r="BE82" s="7" t="str">
        <f t="shared" si="31"/>
        <v>----</v>
      </c>
      <c r="BF82" s="115">
        <f t="shared" si="32"/>
        <v>0.01</v>
      </c>
      <c r="BG82" s="116">
        <f t="shared" si="33"/>
        <v>-10</v>
      </c>
      <c r="BH82" s="7"/>
      <c r="BI82" s="7"/>
      <c r="CQ82" t="e">
        <f>IF(OR($AK$15="&gt;0.4",$AK$15="&lt;-0.4"),1,2)</f>
        <v>#DIV/0!</v>
      </c>
    </row>
    <row r="83" spans="1:95" x14ac:dyDescent="0.25">
      <c r="A83" s="363"/>
      <c r="B83" s="363"/>
      <c r="C83" s="364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363"/>
      <c r="P83" s="18"/>
      <c r="Q83" s="40" t="str">
        <f t="shared" si="34"/>
        <v>----</v>
      </c>
      <c r="R83" s="741"/>
      <c r="S83" s="740"/>
      <c r="T83" s="358" t="str">
        <f t="shared" si="0"/>
        <v>----</v>
      </c>
      <c r="U83" s="360">
        <f t="shared" si="1"/>
        <v>-10</v>
      </c>
      <c r="V83" s="360" t="str">
        <f t="shared" si="2"/>
        <v>----</v>
      </c>
      <c r="W83" s="361">
        <f t="shared" si="3"/>
        <v>0</v>
      </c>
      <c r="X83" s="361">
        <f t="shared" si="4"/>
        <v>0</v>
      </c>
      <c r="Y83" s="361">
        <f t="shared" si="5"/>
        <v>0</v>
      </c>
      <c r="Z83" s="361">
        <f t="shared" si="6"/>
        <v>0</v>
      </c>
      <c r="AA83" s="361">
        <f t="shared" si="7"/>
        <v>0</v>
      </c>
      <c r="AB83" s="361">
        <f t="shared" si="8"/>
        <v>0</v>
      </c>
      <c r="AC83" s="361">
        <f t="shared" si="9"/>
        <v>0</v>
      </c>
      <c r="AD83" s="361">
        <f t="shared" si="10"/>
        <v>0</v>
      </c>
      <c r="AE83" s="361">
        <f t="shared" si="11"/>
        <v>0</v>
      </c>
      <c r="AF83" s="361">
        <f t="shared" si="12"/>
        <v>0</v>
      </c>
      <c r="AG83" s="361">
        <f t="shared" si="13"/>
        <v>0</v>
      </c>
      <c r="AH83" s="376">
        <f t="shared" si="14"/>
        <v>0</v>
      </c>
      <c r="AI83" s="755"/>
      <c r="AJ83" s="745"/>
      <c r="AK83" s="756"/>
      <c r="AL83" s="757"/>
      <c r="AM83" s="81">
        <f t="shared" si="15"/>
        <v>0</v>
      </c>
      <c r="AN83" s="30"/>
      <c r="AO83" s="371" t="e">
        <f t="shared" si="16"/>
        <v>#DIV/0!</v>
      </c>
      <c r="AP83" s="371" t="e">
        <f t="shared" si="17"/>
        <v>#DIV/0!</v>
      </c>
      <c r="AQ83" s="806" t="e">
        <f t="shared" si="18"/>
        <v>#DIV/0!</v>
      </c>
      <c r="AR83" s="806"/>
      <c r="AS83" s="40" t="str">
        <f t="shared" si="19"/>
        <v>----</v>
      </c>
      <c r="AT83" s="87" t="str">
        <f t="shared" si="20"/>
        <v xml:space="preserve"> </v>
      </c>
      <c r="AU83" s="88" t="str">
        <f t="shared" si="21"/>
        <v>----</v>
      </c>
      <c r="AV83" s="88" t="str">
        <f t="shared" si="22"/>
        <v>----</v>
      </c>
      <c r="AW83" s="88" t="str">
        <f t="shared" si="23"/>
        <v>----</v>
      </c>
      <c r="AX83" s="88" t="str">
        <f t="shared" si="24"/>
        <v>----</v>
      </c>
      <c r="AY83" s="87" t="str">
        <f t="shared" si="25"/>
        <v>----</v>
      </c>
      <c r="AZ83" s="87" t="str">
        <f t="shared" si="26"/>
        <v>----</v>
      </c>
      <c r="BA83" s="7" t="str">
        <f t="shared" si="27"/>
        <v>----</v>
      </c>
      <c r="BB83" s="48" t="str">
        <f t="shared" si="28"/>
        <v>----</v>
      </c>
      <c r="BC83" s="7" t="str">
        <f t="shared" si="29"/>
        <v>----</v>
      </c>
      <c r="BD83" s="7" t="str">
        <f t="shared" si="30"/>
        <v>----</v>
      </c>
      <c r="BE83" s="7" t="str">
        <f t="shared" si="31"/>
        <v>----</v>
      </c>
      <c r="BF83" s="115">
        <f t="shared" si="32"/>
        <v>0.01</v>
      </c>
      <c r="BG83" s="116">
        <f t="shared" si="33"/>
        <v>-10</v>
      </c>
      <c r="BH83" s="7"/>
      <c r="BI83" s="7"/>
      <c r="CG83" s="374" t="s">
        <v>195</v>
      </c>
      <c r="CH83" s="57"/>
      <c r="CI83" s="57"/>
      <c r="CJ83" s="374" t="s">
        <v>1</v>
      </c>
    </row>
    <row r="84" spans="1:95" x14ac:dyDescent="0.25">
      <c r="A84" s="363"/>
      <c r="B84" s="363"/>
      <c r="C84" s="364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18"/>
      <c r="Q84" s="40" t="str">
        <f t="shared" si="34"/>
        <v>----</v>
      </c>
      <c r="R84" s="741"/>
      <c r="S84" s="740"/>
      <c r="T84" s="358" t="str">
        <f t="shared" si="0"/>
        <v>----</v>
      </c>
      <c r="U84" s="360">
        <f t="shared" si="1"/>
        <v>-10</v>
      </c>
      <c r="V84" s="360" t="str">
        <f t="shared" si="2"/>
        <v>----</v>
      </c>
      <c r="W84" s="361">
        <f t="shared" si="3"/>
        <v>0</v>
      </c>
      <c r="X84" s="361">
        <f t="shared" si="4"/>
        <v>0</v>
      </c>
      <c r="Y84" s="361">
        <f t="shared" si="5"/>
        <v>0</v>
      </c>
      <c r="Z84" s="361">
        <f t="shared" si="6"/>
        <v>0</v>
      </c>
      <c r="AA84" s="361">
        <f t="shared" si="7"/>
        <v>0</v>
      </c>
      <c r="AB84" s="361">
        <f t="shared" si="8"/>
        <v>0</v>
      </c>
      <c r="AC84" s="361">
        <f t="shared" si="9"/>
        <v>0</v>
      </c>
      <c r="AD84" s="361">
        <f t="shared" si="10"/>
        <v>0</v>
      </c>
      <c r="AE84" s="361">
        <f t="shared" si="11"/>
        <v>0</v>
      </c>
      <c r="AF84" s="361">
        <f t="shared" si="12"/>
        <v>0</v>
      </c>
      <c r="AG84" s="361">
        <f t="shared" si="13"/>
        <v>0</v>
      </c>
      <c r="AH84" s="376">
        <f t="shared" si="14"/>
        <v>0</v>
      </c>
      <c r="AI84" s="755"/>
      <c r="AJ84" s="745"/>
      <c r="AK84" s="756"/>
      <c r="AL84" s="757"/>
      <c r="AM84" s="81">
        <f t="shared" si="15"/>
        <v>0</v>
      </c>
      <c r="AN84" s="30"/>
      <c r="AO84" s="371" t="e">
        <f t="shared" si="16"/>
        <v>#DIV/0!</v>
      </c>
      <c r="AP84" s="371" t="e">
        <f t="shared" si="17"/>
        <v>#DIV/0!</v>
      </c>
      <c r="AQ84" s="806" t="e">
        <f t="shared" si="18"/>
        <v>#DIV/0!</v>
      </c>
      <c r="AR84" s="806"/>
      <c r="AS84" s="40" t="str">
        <f t="shared" si="19"/>
        <v>----</v>
      </c>
      <c r="AT84" s="87" t="str">
        <f t="shared" si="20"/>
        <v xml:space="preserve"> </v>
      </c>
      <c r="AU84" s="88" t="str">
        <f t="shared" si="21"/>
        <v>----</v>
      </c>
      <c r="AV84" s="88" t="str">
        <f t="shared" si="22"/>
        <v>----</v>
      </c>
      <c r="AW84" s="88" t="str">
        <f t="shared" si="23"/>
        <v>----</v>
      </c>
      <c r="AX84" s="88" t="str">
        <f t="shared" si="24"/>
        <v>----</v>
      </c>
      <c r="AY84" s="87" t="str">
        <f t="shared" si="25"/>
        <v>----</v>
      </c>
      <c r="AZ84" s="87" t="str">
        <f t="shared" si="26"/>
        <v>----</v>
      </c>
      <c r="BA84" s="7" t="str">
        <f t="shared" si="27"/>
        <v>----</v>
      </c>
      <c r="BB84" s="48" t="str">
        <f t="shared" si="28"/>
        <v>----</v>
      </c>
      <c r="BC84" s="7" t="str">
        <f t="shared" si="29"/>
        <v>----</v>
      </c>
      <c r="BD84" s="7" t="str">
        <f t="shared" si="30"/>
        <v>----</v>
      </c>
      <c r="BE84" s="7" t="str">
        <f t="shared" si="31"/>
        <v>----</v>
      </c>
      <c r="BF84" s="115">
        <f t="shared" si="32"/>
        <v>0.01</v>
      </c>
      <c r="BG84" s="116">
        <f t="shared" si="33"/>
        <v>-10</v>
      </c>
      <c r="BH84" s="7"/>
      <c r="BI84" s="7"/>
      <c r="CG84" s="84">
        <v>1</v>
      </c>
      <c r="CH84" s="43"/>
      <c r="CI84" s="43"/>
      <c r="CJ84" s="127">
        <f>W173</f>
        <v>0</v>
      </c>
    </row>
    <row r="85" spans="1:95" x14ac:dyDescent="0.25">
      <c r="A85" s="363"/>
      <c r="B85" s="363"/>
      <c r="C85" s="364"/>
      <c r="D85" s="363"/>
      <c r="E85" s="363"/>
      <c r="F85" s="363"/>
      <c r="G85" s="363"/>
      <c r="H85" s="363"/>
      <c r="I85" s="363"/>
      <c r="J85" s="363"/>
      <c r="K85" s="363"/>
      <c r="L85" s="363"/>
      <c r="M85" s="363"/>
      <c r="N85" s="363"/>
      <c r="O85" s="363"/>
      <c r="P85" s="18"/>
      <c r="Q85" s="40" t="str">
        <f t="shared" si="34"/>
        <v>----</v>
      </c>
      <c r="R85" s="741"/>
      <c r="S85" s="740"/>
      <c r="T85" s="358" t="str">
        <f t="shared" ref="T85:T148" si="71">IF(S85&gt;0,IF(MONTH(S85)&gt;=10,YEAR(S85)+1,YEAR(S85)),"----")</f>
        <v>----</v>
      </c>
      <c r="U85" s="360">
        <f t="shared" ref="U85:U148" si="72">IF(T85&lt;&gt;"----",T85,-10)</f>
        <v>-10</v>
      </c>
      <c r="V85" s="360" t="str">
        <f t="shared" ref="V85:V148" si="73">IF(S85&gt;0,MONTH(S85),"----")</f>
        <v>----</v>
      </c>
      <c r="W85" s="361">
        <f t="shared" ref="W85:W148" si="74">IF(V85=1,1,0)</f>
        <v>0</v>
      </c>
      <c r="X85" s="361">
        <f t="shared" ref="X85:X148" si="75">IF(V85=2,1,0)</f>
        <v>0</v>
      </c>
      <c r="Y85" s="361">
        <f t="shared" ref="Y85:Y148" si="76">IF(V85=3,1,0)</f>
        <v>0</v>
      </c>
      <c r="Z85" s="361">
        <f t="shared" ref="Z85:Z148" si="77">IF(V85=4,1,0)</f>
        <v>0</v>
      </c>
      <c r="AA85" s="361">
        <f t="shared" ref="AA85:AA148" si="78">IF(V85=5,1,0)</f>
        <v>0</v>
      </c>
      <c r="AB85" s="361">
        <f t="shared" ref="AB85:AB148" si="79">IF(V85=6,1,0)</f>
        <v>0</v>
      </c>
      <c r="AC85" s="361">
        <f t="shared" ref="AC85:AC148" si="80">IF(V85=7,1,0)</f>
        <v>0</v>
      </c>
      <c r="AD85" s="361">
        <f t="shared" ref="AD85:AD148" si="81">IF(V85=8,1,0)</f>
        <v>0</v>
      </c>
      <c r="AE85" s="361">
        <f t="shared" ref="AE85:AE148" si="82">IF(V85=9,1,0)</f>
        <v>0</v>
      </c>
      <c r="AF85" s="361">
        <f t="shared" ref="AF85:AF148" si="83">IF(V85=10,1,0)</f>
        <v>0</v>
      </c>
      <c r="AG85" s="361">
        <f t="shared" ref="AG85:AG148" si="84">IF(V85=11,1,0)</f>
        <v>0</v>
      </c>
      <c r="AH85" s="376">
        <f t="shared" ref="AH85:AH148" si="85">IF(V85=12,1,0)</f>
        <v>0</v>
      </c>
      <c r="AI85" s="755"/>
      <c r="AJ85" s="745"/>
      <c r="AK85" s="756"/>
      <c r="AL85" s="757"/>
      <c r="AM85" s="81">
        <f t="shared" ref="AM85:AM148" si="86">IF(OR(AL85="y",AL85="Y"),1,0)</f>
        <v>0</v>
      </c>
      <c r="AN85" s="30"/>
      <c r="AO85" s="371" t="e">
        <f t="shared" ref="AO85:AO148" si="87">IF(AND(OR($AK$15="&gt;0.4",$AK$15="&lt;-0.4"),AI85&gt;0),IF(AU85&gt;$AO$20,"HIGH OUTLIER DETECTED","no outlier detected"),"----")</f>
        <v>#DIV/0!</v>
      </c>
      <c r="AP85" s="371" t="e">
        <f t="shared" ref="AP85:AP148" si="88">IF(AND(OR($AK$15="&lt;-0.4",$AK$15="&gt;0.4"),AI85&gt;0),IF(AU85&lt;$AP$20,"LOW OUTLIER DETECTED","no outlier detected"),"----")</f>
        <v>#DIV/0!</v>
      </c>
      <c r="AQ85" s="806" t="e">
        <f t="shared" ref="AQ85:AQ148" si="89">IF(AND($AK$15="-0.4&lt;and&gt;0.4",AI85&gt;0),IF(AU85&gt;$AQ$20,"HIGH OUTLIER DETECTED",IF(AU85&lt;$AR$20,"LOW OUTLIER DETECTED","no outlier detected")),"----")</f>
        <v>#DIV/0!</v>
      </c>
      <c r="AR85" s="806"/>
      <c r="AS85" s="40" t="str">
        <f t="shared" ref="AS85:AS148" si="90">IF(AI85&gt;0,RANK(AI85,$AI$21:$AI$170,0),"----")</f>
        <v>----</v>
      </c>
      <c r="AT85" s="87" t="str">
        <f t="shared" ref="AT85:AT148" si="91">IF(AS85&lt;&gt;"----",($BM$30+1)/AS85," ")</f>
        <v xml:space="preserve"> </v>
      </c>
      <c r="AU85" s="88" t="str">
        <f t="shared" ref="AU85:AU148" si="92">IF(AI85&gt;0,LN(AI85),"----")</f>
        <v>----</v>
      </c>
      <c r="AV85" s="88" t="str">
        <f t="shared" ref="AV85:AV148" si="93">IF(AI85&gt;0,IF(AM85=1,AU85,0),"----")</f>
        <v>----</v>
      </c>
      <c r="AW85" s="88" t="str">
        <f t="shared" ref="AW85:AW148" si="94">IF(AI85&gt;0,IF(AM85=0,AU85,0),"----")</f>
        <v>----</v>
      </c>
      <c r="AX85" s="88" t="str">
        <f t="shared" ref="AX85:AX148" si="95">IF(AI85&gt;0,IF($BM$29&gt;0,IF(OR(AL85="y",AL85="Y"),1,($BM$31-$BM$29)/$BM$28),"----"),"----")</f>
        <v>----</v>
      </c>
      <c r="AY85" s="87" t="str">
        <f t="shared" ref="AY85:AY148" si="96">IF(AI85&lt;&gt;0,IF($BM$29&gt;0,AX85*AS85,"----"),"----")</f>
        <v>----</v>
      </c>
      <c r="AZ85" s="87" t="str">
        <f t="shared" ref="AZ85:AZ148" si="97">IF(AI85&lt;&gt;0,IF($BM$29&gt;0,($BM$31+1)/AY85,($BM$30+1)/AS85),"----")</f>
        <v>----</v>
      </c>
      <c r="BA85" s="7" t="str">
        <f t="shared" ref="BA85:BA148" si="98">IF(AI85&lt;&gt;0,IF($BM$29&gt;0,AU85-$BM$24,"----"),"----")</f>
        <v>----</v>
      </c>
      <c r="BB85" s="48" t="str">
        <f t="shared" ref="BB85:BB148" si="99">IF(AI85&gt;0,IF(AM85=1,BA85^2,0),"----")</f>
        <v>----</v>
      </c>
      <c r="BC85" s="7" t="str">
        <f t="shared" ref="BC85:BC148" si="100">IF(AI85&gt;0,IF(AM85=0,BA85^2,0),"----")</f>
        <v>----</v>
      </c>
      <c r="BD85" s="7" t="str">
        <f t="shared" ref="BD85:BD148" si="101">IF(AI85&gt;0,IF(AM85=1,BA85^3,0),"----")</f>
        <v>----</v>
      </c>
      <c r="BE85" s="7" t="str">
        <f t="shared" ref="BE85:BE148" si="102">IF(AI85&gt;0,IF(AM85=0,BA85^3,0),"----")</f>
        <v>----</v>
      </c>
      <c r="BF85" s="115">
        <f t="shared" ref="BF85:BF148" si="103">IF(AZ85="----",0.01,AZ85)</f>
        <v>0.01</v>
      </c>
      <c r="BG85" s="116">
        <f t="shared" ref="BG85:BG148" si="104">IF(AI85=0,-10,AI85)</f>
        <v>-10</v>
      </c>
      <c r="BH85" s="7"/>
      <c r="BI85" s="7"/>
      <c r="CG85" s="63">
        <v>2</v>
      </c>
      <c r="CH85" s="42"/>
      <c r="CI85" s="42"/>
      <c r="CJ85" s="128">
        <f>X173</f>
        <v>0</v>
      </c>
    </row>
    <row r="86" spans="1:95" x14ac:dyDescent="0.25">
      <c r="A86" s="363"/>
      <c r="B86" s="363"/>
      <c r="C86" s="364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363"/>
      <c r="O86" s="363"/>
      <c r="P86" s="18"/>
      <c r="Q86" s="40" t="str">
        <f t="shared" ref="Q86:Q149" si="105">IF(T86="----","----",IF(AI86=0,"----",IF(AND(Q85="----",Q84="----"),1+Q83,IF(Q85="----",1+Q84,1+Q85))))</f>
        <v>----</v>
      </c>
      <c r="R86" s="741"/>
      <c r="S86" s="740"/>
      <c r="T86" s="358" t="str">
        <f t="shared" si="71"/>
        <v>----</v>
      </c>
      <c r="U86" s="360">
        <f t="shared" si="72"/>
        <v>-10</v>
      </c>
      <c r="V86" s="360" t="str">
        <f t="shared" si="73"/>
        <v>----</v>
      </c>
      <c r="W86" s="361">
        <f t="shared" si="74"/>
        <v>0</v>
      </c>
      <c r="X86" s="361">
        <f t="shared" si="75"/>
        <v>0</v>
      </c>
      <c r="Y86" s="361">
        <f t="shared" si="76"/>
        <v>0</v>
      </c>
      <c r="Z86" s="361">
        <f t="shared" si="77"/>
        <v>0</v>
      </c>
      <c r="AA86" s="361">
        <f t="shared" si="78"/>
        <v>0</v>
      </c>
      <c r="AB86" s="361">
        <f t="shared" si="79"/>
        <v>0</v>
      </c>
      <c r="AC86" s="361">
        <f t="shared" si="80"/>
        <v>0</v>
      </c>
      <c r="AD86" s="361">
        <f t="shared" si="81"/>
        <v>0</v>
      </c>
      <c r="AE86" s="361">
        <f t="shared" si="82"/>
        <v>0</v>
      </c>
      <c r="AF86" s="361">
        <f t="shared" si="83"/>
        <v>0</v>
      </c>
      <c r="AG86" s="361">
        <f t="shared" si="84"/>
        <v>0</v>
      </c>
      <c r="AH86" s="376">
        <f t="shared" si="85"/>
        <v>0</v>
      </c>
      <c r="AI86" s="755"/>
      <c r="AJ86" s="745"/>
      <c r="AK86" s="756"/>
      <c r="AL86" s="757"/>
      <c r="AM86" s="81">
        <f t="shared" si="86"/>
        <v>0</v>
      </c>
      <c r="AN86" s="30"/>
      <c r="AO86" s="371" t="e">
        <f t="shared" si="87"/>
        <v>#DIV/0!</v>
      </c>
      <c r="AP86" s="371" t="e">
        <f t="shared" si="88"/>
        <v>#DIV/0!</v>
      </c>
      <c r="AQ86" s="806" t="e">
        <f t="shared" si="89"/>
        <v>#DIV/0!</v>
      </c>
      <c r="AR86" s="806"/>
      <c r="AS86" s="40" t="str">
        <f t="shared" si="90"/>
        <v>----</v>
      </c>
      <c r="AT86" s="87" t="str">
        <f t="shared" si="91"/>
        <v xml:space="preserve"> </v>
      </c>
      <c r="AU86" s="88" t="str">
        <f t="shared" si="92"/>
        <v>----</v>
      </c>
      <c r="AV86" s="88" t="str">
        <f t="shared" si="93"/>
        <v>----</v>
      </c>
      <c r="AW86" s="88" t="str">
        <f t="shared" si="94"/>
        <v>----</v>
      </c>
      <c r="AX86" s="88" t="str">
        <f t="shared" si="95"/>
        <v>----</v>
      </c>
      <c r="AY86" s="87" t="str">
        <f t="shared" si="96"/>
        <v>----</v>
      </c>
      <c r="AZ86" s="87" t="str">
        <f t="shared" si="97"/>
        <v>----</v>
      </c>
      <c r="BA86" s="7" t="str">
        <f t="shared" si="98"/>
        <v>----</v>
      </c>
      <c r="BB86" s="48" t="str">
        <f t="shared" si="99"/>
        <v>----</v>
      </c>
      <c r="BC86" s="7" t="str">
        <f t="shared" si="100"/>
        <v>----</v>
      </c>
      <c r="BD86" s="7" t="str">
        <f t="shared" si="101"/>
        <v>----</v>
      </c>
      <c r="BE86" s="7" t="str">
        <f t="shared" si="102"/>
        <v>----</v>
      </c>
      <c r="BF86" s="115">
        <f t="shared" si="103"/>
        <v>0.01</v>
      </c>
      <c r="BG86" s="116">
        <f t="shared" si="104"/>
        <v>-10</v>
      </c>
      <c r="BH86" s="7"/>
      <c r="BI86" s="7"/>
      <c r="CG86" s="63">
        <v>3</v>
      </c>
      <c r="CH86" s="42"/>
      <c r="CI86" s="42"/>
      <c r="CJ86" s="128">
        <f>Y173</f>
        <v>0</v>
      </c>
    </row>
    <row r="87" spans="1:95" x14ac:dyDescent="0.25">
      <c r="A87" s="363"/>
      <c r="B87" s="363"/>
      <c r="C87" s="36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18"/>
      <c r="Q87" s="40" t="str">
        <f t="shared" si="105"/>
        <v>----</v>
      </c>
      <c r="R87" s="741"/>
      <c r="S87" s="740"/>
      <c r="T87" s="358" t="str">
        <f t="shared" si="71"/>
        <v>----</v>
      </c>
      <c r="U87" s="360">
        <f t="shared" si="72"/>
        <v>-10</v>
      </c>
      <c r="V87" s="360" t="str">
        <f t="shared" si="73"/>
        <v>----</v>
      </c>
      <c r="W87" s="361">
        <f t="shared" si="74"/>
        <v>0</v>
      </c>
      <c r="X87" s="361">
        <f t="shared" si="75"/>
        <v>0</v>
      </c>
      <c r="Y87" s="361">
        <f t="shared" si="76"/>
        <v>0</v>
      </c>
      <c r="Z87" s="361">
        <f t="shared" si="77"/>
        <v>0</v>
      </c>
      <c r="AA87" s="361">
        <f t="shared" si="78"/>
        <v>0</v>
      </c>
      <c r="AB87" s="361">
        <f t="shared" si="79"/>
        <v>0</v>
      </c>
      <c r="AC87" s="361">
        <f t="shared" si="80"/>
        <v>0</v>
      </c>
      <c r="AD87" s="361">
        <f t="shared" si="81"/>
        <v>0</v>
      </c>
      <c r="AE87" s="361">
        <f t="shared" si="82"/>
        <v>0</v>
      </c>
      <c r="AF87" s="361">
        <f t="shared" si="83"/>
        <v>0</v>
      </c>
      <c r="AG87" s="361">
        <f t="shared" si="84"/>
        <v>0</v>
      </c>
      <c r="AH87" s="376">
        <f t="shared" si="85"/>
        <v>0</v>
      </c>
      <c r="AI87" s="755"/>
      <c r="AJ87" s="745"/>
      <c r="AK87" s="756"/>
      <c r="AL87" s="757"/>
      <c r="AM87" s="81">
        <f t="shared" si="86"/>
        <v>0</v>
      </c>
      <c r="AN87" s="30"/>
      <c r="AO87" s="371" t="e">
        <f t="shared" si="87"/>
        <v>#DIV/0!</v>
      </c>
      <c r="AP87" s="371" t="e">
        <f t="shared" si="88"/>
        <v>#DIV/0!</v>
      </c>
      <c r="AQ87" s="806" t="e">
        <f t="shared" si="89"/>
        <v>#DIV/0!</v>
      </c>
      <c r="AR87" s="806"/>
      <c r="AS87" s="40" t="str">
        <f t="shared" si="90"/>
        <v>----</v>
      </c>
      <c r="AT87" s="87" t="str">
        <f t="shared" si="91"/>
        <v xml:space="preserve"> </v>
      </c>
      <c r="AU87" s="88" t="str">
        <f t="shared" si="92"/>
        <v>----</v>
      </c>
      <c r="AV87" s="88" t="str">
        <f t="shared" si="93"/>
        <v>----</v>
      </c>
      <c r="AW87" s="88" t="str">
        <f t="shared" si="94"/>
        <v>----</v>
      </c>
      <c r="AX87" s="88" t="str">
        <f t="shared" si="95"/>
        <v>----</v>
      </c>
      <c r="AY87" s="87" t="str">
        <f t="shared" si="96"/>
        <v>----</v>
      </c>
      <c r="AZ87" s="87" t="str">
        <f t="shared" si="97"/>
        <v>----</v>
      </c>
      <c r="BA87" s="7" t="str">
        <f t="shared" si="98"/>
        <v>----</v>
      </c>
      <c r="BB87" s="48" t="str">
        <f t="shared" si="99"/>
        <v>----</v>
      </c>
      <c r="BC87" s="7" t="str">
        <f t="shared" si="100"/>
        <v>----</v>
      </c>
      <c r="BD87" s="7" t="str">
        <f t="shared" si="101"/>
        <v>----</v>
      </c>
      <c r="BE87" s="7" t="str">
        <f t="shared" si="102"/>
        <v>----</v>
      </c>
      <c r="BF87" s="115">
        <f t="shared" si="103"/>
        <v>0.01</v>
      </c>
      <c r="BG87" s="116">
        <f t="shared" si="104"/>
        <v>-10</v>
      </c>
      <c r="BH87" s="7"/>
      <c r="BI87" s="7"/>
      <c r="CG87" s="63">
        <v>4</v>
      </c>
      <c r="CH87" s="42"/>
      <c r="CI87" s="42"/>
      <c r="CJ87" s="128">
        <f>Z173</f>
        <v>0</v>
      </c>
    </row>
    <row r="88" spans="1:95" x14ac:dyDescent="0.25">
      <c r="A88" s="363"/>
      <c r="B88" s="363"/>
      <c r="C88" s="364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18"/>
      <c r="Q88" s="40" t="str">
        <f t="shared" si="105"/>
        <v>----</v>
      </c>
      <c r="R88" s="741"/>
      <c r="S88" s="740"/>
      <c r="T88" s="358" t="str">
        <f t="shared" si="71"/>
        <v>----</v>
      </c>
      <c r="U88" s="360">
        <f t="shared" si="72"/>
        <v>-10</v>
      </c>
      <c r="V88" s="360" t="str">
        <f t="shared" si="73"/>
        <v>----</v>
      </c>
      <c r="W88" s="361">
        <f t="shared" si="74"/>
        <v>0</v>
      </c>
      <c r="X88" s="361">
        <f t="shared" si="75"/>
        <v>0</v>
      </c>
      <c r="Y88" s="361">
        <f t="shared" si="76"/>
        <v>0</v>
      </c>
      <c r="Z88" s="361">
        <f t="shared" si="77"/>
        <v>0</v>
      </c>
      <c r="AA88" s="361">
        <f t="shared" si="78"/>
        <v>0</v>
      </c>
      <c r="AB88" s="361">
        <f t="shared" si="79"/>
        <v>0</v>
      </c>
      <c r="AC88" s="361">
        <f t="shared" si="80"/>
        <v>0</v>
      </c>
      <c r="AD88" s="361">
        <f t="shared" si="81"/>
        <v>0</v>
      </c>
      <c r="AE88" s="361">
        <f t="shared" si="82"/>
        <v>0</v>
      </c>
      <c r="AF88" s="361">
        <f t="shared" si="83"/>
        <v>0</v>
      </c>
      <c r="AG88" s="361">
        <f t="shared" si="84"/>
        <v>0</v>
      </c>
      <c r="AH88" s="376">
        <f t="shared" si="85"/>
        <v>0</v>
      </c>
      <c r="AI88" s="755"/>
      <c r="AJ88" s="745"/>
      <c r="AK88" s="756"/>
      <c r="AL88" s="757"/>
      <c r="AM88" s="81">
        <f t="shared" si="86"/>
        <v>0</v>
      </c>
      <c r="AN88" s="30"/>
      <c r="AO88" s="371" t="e">
        <f t="shared" si="87"/>
        <v>#DIV/0!</v>
      </c>
      <c r="AP88" s="371" t="e">
        <f t="shared" si="88"/>
        <v>#DIV/0!</v>
      </c>
      <c r="AQ88" s="806" t="e">
        <f t="shared" si="89"/>
        <v>#DIV/0!</v>
      </c>
      <c r="AR88" s="806"/>
      <c r="AS88" s="40" t="str">
        <f t="shared" si="90"/>
        <v>----</v>
      </c>
      <c r="AT88" s="87" t="str">
        <f t="shared" si="91"/>
        <v xml:space="preserve"> </v>
      </c>
      <c r="AU88" s="88" t="str">
        <f t="shared" si="92"/>
        <v>----</v>
      </c>
      <c r="AV88" s="88" t="str">
        <f t="shared" si="93"/>
        <v>----</v>
      </c>
      <c r="AW88" s="88" t="str">
        <f t="shared" si="94"/>
        <v>----</v>
      </c>
      <c r="AX88" s="88" t="str">
        <f t="shared" si="95"/>
        <v>----</v>
      </c>
      <c r="AY88" s="87" t="str">
        <f t="shared" si="96"/>
        <v>----</v>
      </c>
      <c r="AZ88" s="87" t="str">
        <f t="shared" si="97"/>
        <v>----</v>
      </c>
      <c r="BA88" s="7" t="str">
        <f t="shared" si="98"/>
        <v>----</v>
      </c>
      <c r="BB88" s="48" t="str">
        <f t="shared" si="99"/>
        <v>----</v>
      </c>
      <c r="BC88" s="7" t="str">
        <f t="shared" si="100"/>
        <v>----</v>
      </c>
      <c r="BD88" s="7" t="str">
        <f t="shared" si="101"/>
        <v>----</v>
      </c>
      <c r="BE88" s="7" t="str">
        <f t="shared" si="102"/>
        <v>----</v>
      </c>
      <c r="BF88" s="115">
        <f t="shared" si="103"/>
        <v>0.01</v>
      </c>
      <c r="BG88" s="116">
        <f t="shared" si="104"/>
        <v>-10</v>
      </c>
      <c r="BH88" s="7"/>
      <c r="BI88" s="7"/>
      <c r="CG88" s="63">
        <v>5</v>
      </c>
      <c r="CH88" s="42"/>
      <c r="CI88" s="42"/>
      <c r="CJ88" s="128">
        <f>AA173</f>
        <v>0</v>
      </c>
    </row>
    <row r="89" spans="1:95" x14ac:dyDescent="0.25">
      <c r="A89" s="363"/>
      <c r="B89" s="363"/>
      <c r="C89" s="364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18"/>
      <c r="Q89" s="40" t="str">
        <f t="shared" si="105"/>
        <v>----</v>
      </c>
      <c r="R89" s="741"/>
      <c r="S89" s="740"/>
      <c r="T89" s="358" t="str">
        <f t="shared" si="71"/>
        <v>----</v>
      </c>
      <c r="U89" s="360">
        <f t="shared" si="72"/>
        <v>-10</v>
      </c>
      <c r="V89" s="360" t="str">
        <f t="shared" si="73"/>
        <v>----</v>
      </c>
      <c r="W89" s="361">
        <f t="shared" si="74"/>
        <v>0</v>
      </c>
      <c r="X89" s="361">
        <f t="shared" si="75"/>
        <v>0</v>
      </c>
      <c r="Y89" s="361">
        <f t="shared" si="76"/>
        <v>0</v>
      </c>
      <c r="Z89" s="361">
        <f t="shared" si="77"/>
        <v>0</v>
      </c>
      <c r="AA89" s="361">
        <f t="shared" si="78"/>
        <v>0</v>
      </c>
      <c r="AB89" s="361">
        <f t="shared" si="79"/>
        <v>0</v>
      </c>
      <c r="AC89" s="361">
        <f t="shared" si="80"/>
        <v>0</v>
      </c>
      <c r="AD89" s="361">
        <f t="shared" si="81"/>
        <v>0</v>
      </c>
      <c r="AE89" s="361">
        <f t="shared" si="82"/>
        <v>0</v>
      </c>
      <c r="AF89" s="361">
        <f t="shared" si="83"/>
        <v>0</v>
      </c>
      <c r="AG89" s="361">
        <f t="shared" si="84"/>
        <v>0</v>
      </c>
      <c r="AH89" s="376">
        <f t="shared" si="85"/>
        <v>0</v>
      </c>
      <c r="AI89" s="755"/>
      <c r="AJ89" s="745"/>
      <c r="AK89" s="756"/>
      <c r="AL89" s="757"/>
      <c r="AM89" s="81">
        <f t="shared" si="86"/>
        <v>0</v>
      </c>
      <c r="AN89" s="30"/>
      <c r="AO89" s="371" t="e">
        <f t="shared" si="87"/>
        <v>#DIV/0!</v>
      </c>
      <c r="AP89" s="371" t="e">
        <f t="shared" si="88"/>
        <v>#DIV/0!</v>
      </c>
      <c r="AQ89" s="806" t="e">
        <f t="shared" si="89"/>
        <v>#DIV/0!</v>
      </c>
      <c r="AR89" s="806"/>
      <c r="AS89" s="40" t="str">
        <f t="shared" si="90"/>
        <v>----</v>
      </c>
      <c r="AT89" s="87" t="str">
        <f t="shared" si="91"/>
        <v xml:space="preserve"> </v>
      </c>
      <c r="AU89" s="88" t="str">
        <f t="shared" si="92"/>
        <v>----</v>
      </c>
      <c r="AV89" s="88" t="str">
        <f t="shared" si="93"/>
        <v>----</v>
      </c>
      <c r="AW89" s="88" t="str">
        <f t="shared" si="94"/>
        <v>----</v>
      </c>
      <c r="AX89" s="88" t="str">
        <f t="shared" si="95"/>
        <v>----</v>
      </c>
      <c r="AY89" s="87" t="str">
        <f t="shared" si="96"/>
        <v>----</v>
      </c>
      <c r="AZ89" s="87" t="str">
        <f t="shared" si="97"/>
        <v>----</v>
      </c>
      <c r="BA89" s="7" t="str">
        <f t="shared" si="98"/>
        <v>----</v>
      </c>
      <c r="BB89" s="48" t="str">
        <f t="shared" si="99"/>
        <v>----</v>
      </c>
      <c r="BC89" s="7" t="str">
        <f t="shared" si="100"/>
        <v>----</v>
      </c>
      <c r="BD89" s="7" t="str">
        <f t="shared" si="101"/>
        <v>----</v>
      </c>
      <c r="BE89" s="7" t="str">
        <f t="shared" si="102"/>
        <v>----</v>
      </c>
      <c r="BF89" s="115">
        <f t="shared" si="103"/>
        <v>0.01</v>
      </c>
      <c r="BG89" s="116">
        <f t="shared" si="104"/>
        <v>-10</v>
      </c>
      <c r="BH89" s="7"/>
      <c r="BI89" s="7"/>
      <c r="CG89" s="63">
        <v>6</v>
      </c>
      <c r="CH89" s="42"/>
      <c r="CI89" s="42"/>
      <c r="CJ89" s="128">
        <f>AB173</f>
        <v>0</v>
      </c>
    </row>
    <row r="90" spans="1:95" x14ac:dyDescent="0.25">
      <c r="A90" s="363"/>
      <c r="B90" s="363"/>
      <c r="C90" s="364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363"/>
      <c r="O90" s="363"/>
      <c r="P90" s="18"/>
      <c r="Q90" s="41" t="str">
        <f t="shared" si="105"/>
        <v>----</v>
      </c>
      <c r="R90" s="742"/>
      <c r="S90" s="743"/>
      <c r="T90" s="359" t="str">
        <f t="shared" si="71"/>
        <v>----</v>
      </c>
      <c r="U90" s="360">
        <f t="shared" si="72"/>
        <v>-10</v>
      </c>
      <c r="V90" s="360" t="str">
        <f t="shared" si="73"/>
        <v>----</v>
      </c>
      <c r="W90" s="361">
        <f t="shared" si="74"/>
        <v>0</v>
      </c>
      <c r="X90" s="361">
        <f t="shared" si="75"/>
        <v>0</v>
      </c>
      <c r="Y90" s="361">
        <f t="shared" si="76"/>
        <v>0</v>
      </c>
      <c r="Z90" s="361">
        <f t="shared" si="77"/>
        <v>0</v>
      </c>
      <c r="AA90" s="361">
        <f t="shared" si="78"/>
        <v>0</v>
      </c>
      <c r="AB90" s="361">
        <f t="shared" si="79"/>
        <v>0</v>
      </c>
      <c r="AC90" s="361">
        <f t="shared" si="80"/>
        <v>0</v>
      </c>
      <c r="AD90" s="361">
        <f t="shared" si="81"/>
        <v>0</v>
      </c>
      <c r="AE90" s="361">
        <f t="shared" si="82"/>
        <v>0</v>
      </c>
      <c r="AF90" s="361">
        <f t="shared" si="83"/>
        <v>0</v>
      </c>
      <c r="AG90" s="361">
        <f t="shared" si="84"/>
        <v>0</v>
      </c>
      <c r="AH90" s="376">
        <f t="shared" si="85"/>
        <v>0</v>
      </c>
      <c r="AI90" s="752"/>
      <c r="AJ90" s="750"/>
      <c r="AK90" s="753"/>
      <c r="AL90" s="754"/>
      <c r="AM90" s="81">
        <f t="shared" si="86"/>
        <v>0</v>
      </c>
      <c r="AN90" s="30"/>
      <c r="AO90" s="372" t="e">
        <f t="shared" si="87"/>
        <v>#DIV/0!</v>
      </c>
      <c r="AP90" s="372" t="e">
        <f t="shared" si="88"/>
        <v>#DIV/0!</v>
      </c>
      <c r="AQ90" s="807" t="e">
        <f t="shared" si="89"/>
        <v>#DIV/0!</v>
      </c>
      <c r="AR90" s="807"/>
      <c r="AS90" s="41" t="str">
        <f t="shared" si="90"/>
        <v>----</v>
      </c>
      <c r="AT90" s="91" t="str">
        <f t="shared" si="91"/>
        <v xml:space="preserve"> </v>
      </c>
      <c r="AU90" s="92" t="str">
        <f t="shared" si="92"/>
        <v>----</v>
      </c>
      <c r="AV90" s="92" t="str">
        <f t="shared" si="93"/>
        <v>----</v>
      </c>
      <c r="AW90" s="92" t="str">
        <f t="shared" si="94"/>
        <v>----</v>
      </c>
      <c r="AX90" s="92" t="str">
        <f t="shared" si="95"/>
        <v>----</v>
      </c>
      <c r="AY90" s="91" t="str">
        <f t="shared" si="96"/>
        <v>----</v>
      </c>
      <c r="AZ90" s="91" t="str">
        <f t="shared" si="97"/>
        <v>----</v>
      </c>
      <c r="BA90" s="7" t="str">
        <f t="shared" si="98"/>
        <v>----</v>
      </c>
      <c r="BB90" s="48" t="str">
        <f t="shared" si="99"/>
        <v>----</v>
      </c>
      <c r="BC90" s="7" t="str">
        <f t="shared" si="100"/>
        <v>----</v>
      </c>
      <c r="BD90" s="7" t="str">
        <f t="shared" si="101"/>
        <v>----</v>
      </c>
      <c r="BE90" s="7" t="str">
        <f t="shared" si="102"/>
        <v>----</v>
      </c>
      <c r="BF90" s="115">
        <f t="shared" si="103"/>
        <v>0.01</v>
      </c>
      <c r="BG90" s="116">
        <f t="shared" si="104"/>
        <v>-10</v>
      </c>
      <c r="BH90" s="7"/>
      <c r="BI90" s="7"/>
      <c r="CG90" s="63">
        <v>7</v>
      </c>
      <c r="CH90" s="42"/>
      <c r="CI90" s="42"/>
      <c r="CJ90" s="128">
        <f>AC173</f>
        <v>0</v>
      </c>
    </row>
    <row r="91" spans="1:95" x14ac:dyDescent="0.25">
      <c r="A91" s="363"/>
      <c r="B91" s="363"/>
      <c r="C91" s="364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18"/>
      <c r="Q91" s="40" t="str">
        <f t="shared" si="105"/>
        <v>----</v>
      </c>
      <c r="R91" s="741"/>
      <c r="S91" s="740"/>
      <c r="T91" s="358" t="str">
        <f t="shared" si="71"/>
        <v>----</v>
      </c>
      <c r="U91" s="360">
        <f t="shared" si="72"/>
        <v>-10</v>
      </c>
      <c r="V91" s="360" t="str">
        <f t="shared" si="73"/>
        <v>----</v>
      </c>
      <c r="W91" s="361">
        <f t="shared" si="74"/>
        <v>0</v>
      </c>
      <c r="X91" s="361">
        <f t="shared" si="75"/>
        <v>0</v>
      </c>
      <c r="Y91" s="361">
        <f t="shared" si="76"/>
        <v>0</v>
      </c>
      <c r="Z91" s="361">
        <f t="shared" si="77"/>
        <v>0</v>
      </c>
      <c r="AA91" s="361">
        <f t="shared" si="78"/>
        <v>0</v>
      </c>
      <c r="AB91" s="361">
        <f t="shared" si="79"/>
        <v>0</v>
      </c>
      <c r="AC91" s="361">
        <f t="shared" si="80"/>
        <v>0</v>
      </c>
      <c r="AD91" s="361">
        <f t="shared" si="81"/>
        <v>0</v>
      </c>
      <c r="AE91" s="361">
        <f t="shared" si="82"/>
        <v>0</v>
      </c>
      <c r="AF91" s="361">
        <f t="shared" si="83"/>
        <v>0</v>
      </c>
      <c r="AG91" s="361">
        <f t="shared" si="84"/>
        <v>0</v>
      </c>
      <c r="AH91" s="376">
        <f t="shared" si="85"/>
        <v>0</v>
      </c>
      <c r="AI91" s="755"/>
      <c r="AJ91" s="745"/>
      <c r="AK91" s="756"/>
      <c r="AL91" s="757"/>
      <c r="AM91" s="81">
        <f t="shared" si="86"/>
        <v>0</v>
      </c>
      <c r="AN91" s="30"/>
      <c r="AO91" s="371" t="e">
        <f t="shared" si="87"/>
        <v>#DIV/0!</v>
      </c>
      <c r="AP91" s="371" t="e">
        <f t="shared" si="88"/>
        <v>#DIV/0!</v>
      </c>
      <c r="AQ91" s="806" t="e">
        <f t="shared" si="89"/>
        <v>#DIV/0!</v>
      </c>
      <c r="AR91" s="806"/>
      <c r="AS91" s="40" t="str">
        <f t="shared" si="90"/>
        <v>----</v>
      </c>
      <c r="AT91" s="87" t="str">
        <f t="shared" si="91"/>
        <v xml:space="preserve"> </v>
      </c>
      <c r="AU91" s="88" t="str">
        <f t="shared" si="92"/>
        <v>----</v>
      </c>
      <c r="AV91" s="88" t="str">
        <f t="shared" si="93"/>
        <v>----</v>
      </c>
      <c r="AW91" s="88" t="str">
        <f t="shared" si="94"/>
        <v>----</v>
      </c>
      <c r="AX91" s="88" t="str">
        <f t="shared" si="95"/>
        <v>----</v>
      </c>
      <c r="AY91" s="87" t="str">
        <f t="shared" si="96"/>
        <v>----</v>
      </c>
      <c r="AZ91" s="87" t="str">
        <f t="shared" si="97"/>
        <v>----</v>
      </c>
      <c r="BA91" s="7" t="str">
        <f t="shared" si="98"/>
        <v>----</v>
      </c>
      <c r="BB91" s="48" t="str">
        <f t="shared" si="99"/>
        <v>----</v>
      </c>
      <c r="BC91" s="7" t="str">
        <f t="shared" si="100"/>
        <v>----</v>
      </c>
      <c r="BD91" s="7" t="str">
        <f t="shared" si="101"/>
        <v>----</v>
      </c>
      <c r="BE91" s="7" t="str">
        <f t="shared" si="102"/>
        <v>----</v>
      </c>
      <c r="BF91" s="115">
        <f t="shared" si="103"/>
        <v>0.01</v>
      </c>
      <c r="BG91" s="116">
        <f t="shared" si="104"/>
        <v>-10</v>
      </c>
      <c r="BH91" s="7"/>
      <c r="BI91" s="7"/>
      <c r="CG91" s="63">
        <v>8</v>
      </c>
      <c r="CH91" s="42"/>
      <c r="CI91" s="42"/>
      <c r="CJ91" s="128">
        <f>AD173</f>
        <v>0</v>
      </c>
    </row>
    <row r="92" spans="1:95" x14ac:dyDescent="0.25">
      <c r="A92" s="363"/>
      <c r="B92" s="363"/>
      <c r="C92" s="364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363"/>
      <c r="O92" s="363"/>
      <c r="P92" s="18"/>
      <c r="Q92" s="40" t="str">
        <f t="shared" si="105"/>
        <v>----</v>
      </c>
      <c r="R92" s="741"/>
      <c r="S92" s="740"/>
      <c r="T92" s="358" t="str">
        <f t="shared" si="71"/>
        <v>----</v>
      </c>
      <c r="U92" s="360">
        <f t="shared" si="72"/>
        <v>-10</v>
      </c>
      <c r="V92" s="360" t="str">
        <f t="shared" si="73"/>
        <v>----</v>
      </c>
      <c r="W92" s="361">
        <f t="shared" si="74"/>
        <v>0</v>
      </c>
      <c r="X92" s="361">
        <f t="shared" si="75"/>
        <v>0</v>
      </c>
      <c r="Y92" s="361">
        <f t="shared" si="76"/>
        <v>0</v>
      </c>
      <c r="Z92" s="361">
        <f t="shared" si="77"/>
        <v>0</v>
      </c>
      <c r="AA92" s="361">
        <f t="shared" si="78"/>
        <v>0</v>
      </c>
      <c r="AB92" s="361">
        <f t="shared" si="79"/>
        <v>0</v>
      </c>
      <c r="AC92" s="361">
        <f t="shared" si="80"/>
        <v>0</v>
      </c>
      <c r="AD92" s="361">
        <f t="shared" si="81"/>
        <v>0</v>
      </c>
      <c r="AE92" s="361">
        <f t="shared" si="82"/>
        <v>0</v>
      </c>
      <c r="AF92" s="361">
        <f t="shared" si="83"/>
        <v>0</v>
      </c>
      <c r="AG92" s="361">
        <f t="shared" si="84"/>
        <v>0</v>
      </c>
      <c r="AH92" s="376">
        <f t="shared" si="85"/>
        <v>0</v>
      </c>
      <c r="AI92" s="755"/>
      <c r="AJ92" s="745"/>
      <c r="AK92" s="756"/>
      <c r="AL92" s="757"/>
      <c r="AM92" s="81">
        <f t="shared" si="86"/>
        <v>0</v>
      </c>
      <c r="AN92" s="30"/>
      <c r="AO92" s="371" t="e">
        <f t="shared" si="87"/>
        <v>#DIV/0!</v>
      </c>
      <c r="AP92" s="371" t="e">
        <f t="shared" si="88"/>
        <v>#DIV/0!</v>
      </c>
      <c r="AQ92" s="806" t="e">
        <f t="shared" si="89"/>
        <v>#DIV/0!</v>
      </c>
      <c r="AR92" s="806"/>
      <c r="AS92" s="40" t="str">
        <f t="shared" si="90"/>
        <v>----</v>
      </c>
      <c r="AT92" s="87" t="str">
        <f t="shared" si="91"/>
        <v xml:space="preserve"> </v>
      </c>
      <c r="AU92" s="88" t="str">
        <f t="shared" si="92"/>
        <v>----</v>
      </c>
      <c r="AV92" s="88" t="str">
        <f t="shared" si="93"/>
        <v>----</v>
      </c>
      <c r="AW92" s="88" t="str">
        <f t="shared" si="94"/>
        <v>----</v>
      </c>
      <c r="AX92" s="88" t="str">
        <f t="shared" si="95"/>
        <v>----</v>
      </c>
      <c r="AY92" s="87" t="str">
        <f t="shared" si="96"/>
        <v>----</v>
      </c>
      <c r="AZ92" s="87" t="str">
        <f t="shared" si="97"/>
        <v>----</v>
      </c>
      <c r="BA92" s="7" t="str">
        <f t="shared" si="98"/>
        <v>----</v>
      </c>
      <c r="BB92" s="48" t="str">
        <f t="shared" si="99"/>
        <v>----</v>
      </c>
      <c r="BC92" s="7" t="str">
        <f t="shared" si="100"/>
        <v>----</v>
      </c>
      <c r="BD92" s="7" t="str">
        <f t="shared" si="101"/>
        <v>----</v>
      </c>
      <c r="BE92" s="7" t="str">
        <f t="shared" si="102"/>
        <v>----</v>
      </c>
      <c r="BF92" s="115">
        <f t="shared" si="103"/>
        <v>0.01</v>
      </c>
      <c r="BG92" s="116">
        <f t="shared" si="104"/>
        <v>-10</v>
      </c>
      <c r="BH92" s="7"/>
      <c r="BI92" s="7"/>
      <c r="CG92" s="63">
        <v>9</v>
      </c>
      <c r="CH92" s="42"/>
      <c r="CI92" s="42"/>
      <c r="CJ92" s="128">
        <f>AE173</f>
        <v>0</v>
      </c>
    </row>
    <row r="93" spans="1:95" x14ac:dyDescent="0.25">
      <c r="A93" s="366"/>
      <c r="B93" s="363"/>
      <c r="C93" s="364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18"/>
      <c r="Q93" s="40" t="str">
        <f t="shared" si="105"/>
        <v>----</v>
      </c>
      <c r="R93" s="741"/>
      <c r="S93" s="740"/>
      <c r="T93" s="358" t="str">
        <f t="shared" si="71"/>
        <v>----</v>
      </c>
      <c r="U93" s="360">
        <f t="shared" si="72"/>
        <v>-10</v>
      </c>
      <c r="V93" s="360" t="str">
        <f t="shared" si="73"/>
        <v>----</v>
      </c>
      <c r="W93" s="361">
        <f t="shared" si="74"/>
        <v>0</v>
      </c>
      <c r="X93" s="361">
        <f t="shared" si="75"/>
        <v>0</v>
      </c>
      <c r="Y93" s="361">
        <f t="shared" si="76"/>
        <v>0</v>
      </c>
      <c r="Z93" s="361">
        <f t="shared" si="77"/>
        <v>0</v>
      </c>
      <c r="AA93" s="361">
        <f t="shared" si="78"/>
        <v>0</v>
      </c>
      <c r="AB93" s="361">
        <f t="shared" si="79"/>
        <v>0</v>
      </c>
      <c r="AC93" s="361">
        <f t="shared" si="80"/>
        <v>0</v>
      </c>
      <c r="AD93" s="361">
        <f t="shared" si="81"/>
        <v>0</v>
      </c>
      <c r="AE93" s="361">
        <f t="shared" si="82"/>
        <v>0</v>
      </c>
      <c r="AF93" s="361">
        <f t="shared" si="83"/>
        <v>0</v>
      </c>
      <c r="AG93" s="361">
        <f t="shared" si="84"/>
        <v>0</v>
      </c>
      <c r="AH93" s="376">
        <f t="shared" si="85"/>
        <v>0</v>
      </c>
      <c r="AI93" s="755"/>
      <c r="AJ93" s="745"/>
      <c r="AK93" s="756"/>
      <c r="AL93" s="757"/>
      <c r="AM93" s="81">
        <f t="shared" si="86"/>
        <v>0</v>
      </c>
      <c r="AN93" s="30"/>
      <c r="AO93" s="371" t="e">
        <f t="shared" si="87"/>
        <v>#DIV/0!</v>
      </c>
      <c r="AP93" s="371" t="e">
        <f t="shared" si="88"/>
        <v>#DIV/0!</v>
      </c>
      <c r="AQ93" s="806" t="e">
        <f t="shared" si="89"/>
        <v>#DIV/0!</v>
      </c>
      <c r="AR93" s="806"/>
      <c r="AS93" s="40" t="str">
        <f t="shared" si="90"/>
        <v>----</v>
      </c>
      <c r="AT93" s="87" t="str">
        <f t="shared" si="91"/>
        <v xml:space="preserve"> </v>
      </c>
      <c r="AU93" s="88" t="str">
        <f t="shared" si="92"/>
        <v>----</v>
      </c>
      <c r="AV93" s="88" t="str">
        <f t="shared" si="93"/>
        <v>----</v>
      </c>
      <c r="AW93" s="88" t="str">
        <f t="shared" si="94"/>
        <v>----</v>
      </c>
      <c r="AX93" s="88" t="str">
        <f t="shared" si="95"/>
        <v>----</v>
      </c>
      <c r="AY93" s="87" t="str">
        <f t="shared" si="96"/>
        <v>----</v>
      </c>
      <c r="AZ93" s="87" t="str">
        <f t="shared" si="97"/>
        <v>----</v>
      </c>
      <c r="BA93" s="7" t="str">
        <f t="shared" si="98"/>
        <v>----</v>
      </c>
      <c r="BB93" s="48" t="str">
        <f t="shared" si="99"/>
        <v>----</v>
      </c>
      <c r="BC93" s="7" t="str">
        <f t="shared" si="100"/>
        <v>----</v>
      </c>
      <c r="BD93" s="7" t="str">
        <f t="shared" si="101"/>
        <v>----</v>
      </c>
      <c r="BE93" s="7" t="str">
        <f t="shared" si="102"/>
        <v>----</v>
      </c>
      <c r="BF93" s="115">
        <f t="shared" si="103"/>
        <v>0.01</v>
      </c>
      <c r="BG93" s="116">
        <f t="shared" si="104"/>
        <v>-10</v>
      </c>
      <c r="BH93" s="7"/>
      <c r="BI93" s="7"/>
      <c r="CG93" s="63">
        <v>10</v>
      </c>
      <c r="CH93" s="42"/>
      <c r="CI93" s="42"/>
      <c r="CJ93" s="128">
        <f>AF173</f>
        <v>0</v>
      </c>
    </row>
    <row r="94" spans="1:95" x14ac:dyDescent="0.25">
      <c r="A94" s="363"/>
      <c r="B94" s="363"/>
      <c r="C94" s="364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18"/>
      <c r="Q94" s="40" t="str">
        <f t="shared" si="105"/>
        <v>----</v>
      </c>
      <c r="R94" s="741"/>
      <c r="S94" s="740"/>
      <c r="T94" s="358" t="str">
        <f t="shared" si="71"/>
        <v>----</v>
      </c>
      <c r="U94" s="360">
        <f t="shared" si="72"/>
        <v>-10</v>
      </c>
      <c r="V94" s="360" t="str">
        <f t="shared" si="73"/>
        <v>----</v>
      </c>
      <c r="W94" s="361">
        <f t="shared" si="74"/>
        <v>0</v>
      </c>
      <c r="X94" s="361">
        <f t="shared" si="75"/>
        <v>0</v>
      </c>
      <c r="Y94" s="361">
        <f t="shared" si="76"/>
        <v>0</v>
      </c>
      <c r="Z94" s="361">
        <f t="shared" si="77"/>
        <v>0</v>
      </c>
      <c r="AA94" s="361">
        <f t="shared" si="78"/>
        <v>0</v>
      </c>
      <c r="AB94" s="361">
        <f t="shared" si="79"/>
        <v>0</v>
      </c>
      <c r="AC94" s="361">
        <f t="shared" si="80"/>
        <v>0</v>
      </c>
      <c r="AD94" s="361">
        <f t="shared" si="81"/>
        <v>0</v>
      </c>
      <c r="AE94" s="361">
        <f t="shared" si="82"/>
        <v>0</v>
      </c>
      <c r="AF94" s="361">
        <f t="shared" si="83"/>
        <v>0</v>
      </c>
      <c r="AG94" s="361">
        <f t="shared" si="84"/>
        <v>0</v>
      </c>
      <c r="AH94" s="376">
        <f t="shared" si="85"/>
        <v>0</v>
      </c>
      <c r="AI94" s="755"/>
      <c r="AJ94" s="745"/>
      <c r="AK94" s="756"/>
      <c r="AL94" s="757"/>
      <c r="AM94" s="81">
        <f t="shared" si="86"/>
        <v>0</v>
      </c>
      <c r="AN94" s="30"/>
      <c r="AO94" s="371" t="e">
        <f t="shared" si="87"/>
        <v>#DIV/0!</v>
      </c>
      <c r="AP94" s="371" t="e">
        <f t="shared" si="88"/>
        <v>#DIV/0!</v>
      </c>
      <c r="AQ94" s="806" t="e">
        <f t="shared" si="89"/>
        <v>#DIV/0!</v>
      </c>
      <c r="AR94" s="806"/>
      <c r="AS94" s="40" t="str">
        <f t="shared" si="90"/>
        <v>----</v>
      </c>
      <c r="AT94" s="87" t="str">
        <f t="shared" si="91"/>
        <v xml:space="preserve"> </v>
      </c>
      <c r="AU94" s="88" t="str">
        <f t="shared" si="92"/>
        <v>----</v>
      </c>
      <c r="AV94" s="88" t="str">
        <f t="shared" si="93"/>
        <v>----</v>
      </c>
      <c r="AW94" s="88" t="str">
        <f t="shared" si="94"/>
        <v>----</v>
      </c>
      <c r="AX94" s="88" t="str">
        <f t="shared" si="95"/>
        <v>----</v>
      </c>
      <c r="AY94" s="87" t="str">
        <f t="shared" si="96"/>
        <v>----</v>
      </c>
      <c r="AZ94" s="87" t="str">
        <f t="shared" si="97"/>
        <v>----</v>
      </c>
      <c r="BA94" s="7" t="str">
        <f t="shared" si="98"/>
        <v>----</v>
      </c>
      <c r="BB94" s="48" t="str">
        <f t="shared" si="99"/>
        <v>----</v>
      </c>
      <c r="BC94" s="7" t="str">
        <f t="shared" si="100"/>
        <v>----</v>
      </c>
      <c r="BD94" s="7" t="str">
        <f t="shared" si="101"/>
        <v>----</v>
      </c>
      <c r="BE94" s="7" t="str">
        <f t="shared" si="102"/>
        <v>----</v>
      </c>
      <c r="BF94" s="115">
        <f t="shared" si="103"/>
        <v>0.01</v>
      </c>
      <c r="BG94" s="116">
        <f t="shared" si="104"/>
        <v>-10</v>
      </c>
      <c r="BH94" s="7"/>
      <c r="BI94" s="7"/>
      <c r="CG94" s="63">
        <v>11</v>
      </c>
      <c r="CH94" s="42"/>
      <c r="CI94" s="42"/>
      <c r="CJ94" s="128">
        <f>AG173</f>
        <v>0</v>
      </c>
    </row>
    <row r="95" spans="1:95" x14ac:dyDescent="0.25">
      <c r="A95" s="363"/>
      <c r="B95" s="363"/>
      <c r="C95" s="364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363"/>
      <c r="P95" s="18"/>
      <c r="Q95" s="40" t="str">
        <f t="shared" si="105"/>
        <v>----</v>
      </c>
      <c r="R95" s="741"/>
      <c r="S95" s="740"/>
      <c r="T95" s="358" t="str">
        <f t="shared" si="71"/>
        <v>----</v>
      </c>
      <c r="U95" s="360">
        <f t="shared" si="72"/>
        <v>-10</v>
      </c>
      <c r="V95" s="360" t="str">
        <f t="shared" si="73"/>
        <v>----</v>
      </c>
      <c r="W95" s="361">
        <f t="shared" si="74"/>
        <v>0</v>
      </c>
      <c r="X95" s="361">
        <f t="shared" si="75"/>
        <v>0</v>
      </c>
      <c r="Y95" s="361">
        <f t="shared" si="76"/>
        <v>0</v>
      </c>
      <c r="Z95" s="361">
        <f t="shared" si="77"/>
        <v>0</v>
      </c>
      <c r="AA95" s="361">
        <f t="shared" si="78"/>
        <v>0</v>
      </c>
      <c r="AB95" s="361">
        <f t="shared" si="79"/>
        <v>0</v>
      </c>
      <c r="AC95" s="361">
        <f t="shared" si="80"/>
        <v>0</v>
      </c>
      <c r="AD95" s="361">
        <f t="shared" si="81"/>
        <v>0</v>
      </c>
      <c r="AE95" s="361">
        <f t="shared" si="82"/>
        <v>0</v>
      </c>
      <c r="AF95" s="361">
        <f t="shared" si="83"/>
        <v>0</v>
      </c>
      <c r="AG95" s="361">
        <f t="shared" si="84"/>
        <v>0</v>
      </c>
      <c r="AH95" s="376">
        <f t="shared" si="85"/>
        <v>0</v>
      </c>
      <c r="AI95" s="755"/>
      <c r="AJ95" s="745"/>
      <c r="AK95" s="756"/>
      <c r="AL95" s="757"/>
      <c r="AM95" s="81">
        <f t="shared" si="86"/>
        <v>0</v>
      </c>
      <c r="AN95" s="30"/>
      <c r="AO95" s="371" t="e">
        <f t="shared" si="87"/>
        <v>#DIV/0!</v>
      </c>
      <c r="AP95" s="371" t="e">
        <f t="shared" si="88"/>
        <v>#DIV/0!</v>
      </c>
      <c r="AQ95" s="806" t="e">
        <f t="shared" si="89"/>
        <v>#DIV/0!</v>
      </c>
      <c r="AR95" s="806"/>
      <c r="AS95" s="40" t="str">
        <f t="shared" si="90"/>
        <v>----</v>
      </c>
      <c r="AT95" s="87" t="str">
        <f t="shared" si="91"/>
        <v xml:space="preserve"> </v>
      </c>
      <c r="AU95" s="88" t="str">
        <f t="shared" si="92"/>
        <v>----</v>
      </c>
      <c r="AV95" s="88" t="str">
        <f t="shared" si="93"/>
        <v>----</v>
      </c>
      <c r="AW95" s="88" t="str">
        <f t="shared" si="94"/>
        <v>----</v>
      </c>
      <c r="AX95" s="88" t="str">
        <f t="shared" si="95"/>
        <v>----</v>
      </c>
      <c r="AY95" s="87" t="str">
        <f t="shared" si="96"/>
        <v>----</v>
      </c>
      <c r="AZ95" s="87" t="str">
        <f t="shared" si="97"/>
        <v>----</v>
      </c>
      <c r="BA95" s="7" t="str">
        <f t="shared" si="98"/>
        <v>----</v>
      </c>
      <c r="BB95" s="48" t="str">
        <f t="shared" si="99"/>
        <v>----</v>
      </c>
      <c r="BC95" s="7" t="str">
        <f t="shared" si="100"/>
        <v>----</v>
      </c>
      <c r="BD95" s="7" t="str">
        <f t="shared" si="101"/>
        <v>----</v>
      </c>
      <c r="BE95" s="7" t="str">
        <f t="shared" si="102"/>
        <v>----</v>
      </c>
      <c r="BF95" s="115">
        <f t="shared" si="103"/>
        <v>0.01</v>
      </c>
      <c r="BG95" s="116">
        <f t="shared" si="104"/>
        <v>-10</v>
      </c>
      <c r="BH95" s="7"/>
      <c r="BI95" s="7"/>
      <c r="CG95" s="63">
        <v>12</v>
      </c>
      <c r="CH95" s="42"/>
      <c r="CI95" s="42"/>
      <c r="CJ95" s="128">
        <f>AH173</f>
        <v>0</v>
      </c>
    </row>
    <row r="96" spans="1:95" x14ac:dyDescent="0.25">
      <c r="A96" s="363"/>
      <c r="B96" s="363"/>
      <c r="C96" s="364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18"/>
      <c r="Q96" s="40" t="str">
        <f t="shared" si="105"/>
        <v>----</v>
      </c>
      <c r="R96" s="741"/>
      <c r="S96" s="740"/>
      <c r="T96" s="358" t="str">
        <f t="shared" si="71"/>
        <v>----</v>
      </c>
      <c r="U96" s="360">
        <f t="shared" si="72"/>
        <v>-10</v>
      </c>
      <c r="V96" s="360" t="str">
        <f t="shared" si="73"/>
        <v>----</v>
      </c>
      <c r="W96" s="361">
        <f t="shared" si="74"/>
        <v>0</v>
      </c>
      <c r="X96" s="361">
        <f t="shared" si="75"/>
        <v>0</v>
      </c>
      <c r="Y96" s="361">
        <f t="shared" si="76"/>
        <v>0</v>
      </c>
      <c r="Z96" s="361">
        <f t="shared" si="77"/>
        <v>0</v>
      </c>
      <c r="AA96" s="361">
        <f t="shared" si="78"/>
        <v>0</v>
      </c>
      <c r="AB96" s="361">
        <f t="shared" si="79"/>
        <v>0</v>
      </c>
      <c r="AC96" s="361">
        <f t="shared" si="80"/>
        <v>0</v>
      </c>
      <c r="AD96" s="361">
        <f t="shared" si="81"/>
        <v>0</v>
      </c>
      <c r="AE96" s="361">
        <f t="shared" si="82"/>
        <v>0</v>
      </c>
      <c r="AF96" s="361">
        <f t="shared" si="83"/>
        <v>0</v>
      </c>
      <c r="AG96" s="361">
        <f t="shared" si="84"/>
        <v>0</v>
      </c>
      <c r="AH96" s="376">
        <f t="shared" si="85"/>
        <v>0</v>
      </c>
      <c r="AI96" s="755"/>
      <c r="AJ96" s="745"/>
      <c r="AK96" s="756"/>
      <c r="AL96" s="757"/>
      <c r="AM96" s="81">
        <f t="shared" si="86"/>
        <v>0</v>
      </c>
      <c r="AN96" s="30"/>
      <c r="AO96" s="371" t="e">
        <f t="shared" si="87"/>
        <v>#DIV/0!</v>
      </c>
      <c r="AP96" s="371" t="e">
        <f t="shared" si="88"/>
        <v>#DIV/0!</v>
      </c>
      <c r="AQ96" s="806" t="e">
        <f t="shared" si="89"/>
        <v>#DIV/0!</v>
      </c>
      <c r="AR96" s="806"/>
      <c r="AS96" s="40" t="str">
        <f t="shared" si="90"/>
        <v>----</v>
      </c>
      <c r="AT96" s="87" t="str">
        <f t="shared" si="91"/>
        <v xml:space="preserve"> </v>
      </c>
      <c r="AU96" s="88" t="str">
        <f t="shared" si="92"/>
        <v>----</v>
      </c>
      <c r="AV96" s="88" t="str">
        <f t="shared" si="93"/>
        <v>----</v>
      </c>
      <c r="AW96" s="88" t="str">
        <f t="shared" si="94"/>
        <v>----</v>
      </c>
      <c r="AX96" s="88" t="str">
        <f t="shared" si="95"/>
        <v>----</v>
      </c>
      <c r="AY96" s="87" t="str">
        <f t="shared" si="96"/>
        <v>----</v>
      </c>
      <c r="AZ96" s="87" t="str">
        <f t="shared" si="97"/>
        <v>----</v>
      </c>
      <c r="BA96" s="7" t="str">
        <f t="shared" si="98"/>
        <v>----</v>
      </c>
      <c r="BB96" s="48" t="str">
        <f t="shared" si="99"/>
        <v>----</v>
      </c>
      <c r="BC96" s="7" t="str">
        <f t="shared" si="100"/>
        <v>----</v>
      </c>
      <c r="BD96" s="7" t="str">
        <f t="shared" si="101"/>
        <v>----</v>
      </c>
      <c r="BE96" s="7" t="str">
        <f t="shared" si="102"/>
        <v>----</v>
      </c>
      <c r="BF96" s="115">
        <f t="shared" si="103"/>
        <v>0.01</v>
      </c>
      <c r="BG96" s="116">
        <f t="shared" si="104"/>
        <v>-10</v>
      </c>
      <c r="BH96" s="7"/>
      <c r="BI96" s="7"/>
    </row>
    <row r="97" spans="1:61" x14ac:dyDescent="0.25">
      <c r="A97" s="363"/>
      <c r="B97" s="363"/>
      <c r="C97" s="364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18"/>
      <c r="Q97" s="40" t="str">
        <f t="shared" si="105"/>
        <v>----</v>
      </c>
      <c r="R97" s="741"/>
      <c r="S97" s="740"/>
      <c r="T97" s="358" t="str">
        <f t="shared" si="71"/>
        <v>----</v>
      </c>
      <c r="U97" s="360">
        <f t="shared" si="72"/>
        <v>-10</v>
      </c>
      <c r="V97" s="360" t="str">
        <f t="shared" si="73"/>
        <v>----</v>
      </c>
      <c r="W97" s="361">
        <f t="shared" si="74"/>
        <v>0</v>
      </c>
      <c r="X97" s="361">
        <f t="shared" si="75"/>
        <v>0</v>
      </c>
      <c r="Y97" s="361">
        <f t="shared" si="76"/>
        <v>0</v>
      </c>
      <c r="Z97" s="361">
        <f t="shared" si="77"/>
        <v>0</v>
      </c>
      <c r="AA97" s="361">
        <f t="shared" si="78"/>
        <v>0</v>
      </c>
      <c r="AB97" s="361">
        <f t="shared" si="79"/>
        <v>0</v>
      </c>
      <c r="AC97" s="361">
        <f t="shared" si="80"/>
        <v>0</v>
      </c>
      <c r="AD97" s="361">
        <f t="shared" si="81"/>
        <v>0</v>
      </c>
      <c r="AE97" s="361">
        <f t="shared" si="82"/>
        <v>0</v>
      </c>
      <c r="AF97" s="361">
        <f t="shared" si="83"/>
        <v>0</v>
      </c>
      <c r="AG97" s="361">
        <f t="shared" si="84"/>
        <v>0</v>
      </c>
      <c r="AH97" s="376">
        <f t="shared" si="85"/>
        <v>0</v>
      </c>
      <c r="AI97" s="755"/>
      <c r="AJ97" s="745"/>
      <c r="AK97" s="756"/>
      <c r="AL97" s="757"/>
      <c r="AM97" s="81">
        <f t="shared" si="86"/>
        <v>0</v>
      </c>
      <c r="AN97" s="30"/>
      <c r="AO97" s="371" t="e">
        <f t="shared" si="87"/>
        <v>#DIV/0!</v>
      </c>
      <c r="AP97" s="371" t="e">
        <f t="shared" si="88"/>
        <v>#DIV/0!</v>
      </c>
      <c r="AQ97" s="806" t="e">
        <f t="shared" si="89"/>
        <v>#DIV/0!</v>
      </c>
      <c r="AR97" s="806"/>
      <c r="AS97" s="40" t="str">
        <f t="shared" si="90"/>
        <v>----</v>
      </c>
      <c r="AT97" s="87" t="str">
        <f t="shared" si="91"/>
        <v xml:space="preserve"> </v>
      </c>
      <c r="AU97" s="88" t="str">
        <f t="shared" si="92"/>
        <v>----</v>
      </c>
      <c r="AV97" s="88" t="str">
        <f t="shared" si="93"/>
        <v>----</v>
      </c>
      <c r="AW97" s="88" t="str">
        <f t="shared" si="94"/>
        <v>----</v>
      </c>
      <c r="AX97" s="88" t="str">
        <f t="shared" si="95"/>
        <v>----</v>
      </c>
      <c r="AY97" s="87" t="str">
        <f t="shared" si="96"/>
        <v>----</v>
      </c>
      <c r="AZ97" s="87" t="str">
        <f t="shared" si="97"/>
        <v>----</v>
      </c>
      <c r="BA97" s="7" t="str">
        <f t="shared" si="98"/>
        <v>----</v>
      </c>
      <c r="BB97" s="48" t="str">
        <f t="shared" si="99"/>
        <v>----</v>
      </c>
      <c r="BC97" s="7" t="str">
        <f t="shared" si="100"/>
        <v>----</v>
      </c>
      <c r="BD97" s="7" t="str">
        <f t="shared" si="101"/>
        <v>----</v>
      </c>
      <c r="BE97" s="7" t="str">
        <f t="shared" si="102"/>
        <v>----</v>
      </c>
      <c r="BF97" s="115">
        <f t="shared" si="103"/>
        <v>0.01</v>
      </c>
      <c r="BG97" s="116">
        <f t="shared" si="104"/>
        <v>-10</v>
      </c>
      <c r="BH97" s="7"/>
      <c r="BI97" s="7"/>
    </row>
    <row r="98" spans="1:61" x14ac:dyDescent="0.25">
      <c r="A98" s="363"/>
      <c r="B98" s="363"/>
      <c r="C98" s="364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363"/>
      <c r="O98" s="363"/>
      <c r="P98" s="18"/>
      <c r="Q98" s="40" t="str">
        <f t="shared" si="105"/>
        <v>----</v>
      </c>
      <c r="R98" s="741"/>
      <c r="S98" s="740"/>
      <c r="T98" s="358" t="str">
        <f t="shared" si="71"/>
        <v>----</v>
      </c>
      <c r="U98" s="360">
        <f t="shared" si="72"/>
        <v>-10</v>
      </c>
      <c r="V98" s="360" t="str">
        <f t="shared" si="73"/>
        <v>----</v>
      </c>
      <c r="W98" s="361">
        <f t="shared" si="74"/>
        <v>0</v>
      </c>
      <c r="X98" s="361">
        <f t="shared" si="75"/>
        <v>0</v>
      </c>
      <c r="Y98" s="361">
        <f t="shared" si="76"/>
        <v>0</v>
      </c>
      <c r="Z98" s="361">
        <f t="shared" si="77"/>
        <v>0</v>
      </c>
      <c r="AA98" s="361">
        <f t="shared" si="78"/>
        <v>0</v>
      </c>
      <c r="AB98" s="361">
        <f t="shared" si="79"/>
        <v>0</v>
      </c>
      <c r="AC98" s="361">
        <f t="shared" si="80"/>
        <v>0</v>
      </c>
      <c r="AD98" s="361">
        <f t="shared" si="81"/>
        <v>0</v>
      </c>
      <c r="AE98" s="361">
        <f t="shared" si="82"/>
        <v>0</v>
      </c>
      <c r="AF98" s="361">
        <f t="shared" si="83"/>
        <v>0</v>
      </c>
      <c r="AG98" s="361">
        <f t="shared" si="84"/>
        <v>0</v>
      </c>
      <c r="AH98" s="376">
        <f t="shared" si="85"/>
        <v>0</v>
      </c>
      <c r="AI98" s="755"/>
      <c r="AJ98" s="745"/>
      <c r="AK98" s="756"/>
      <c r="AL98" s="757"/>
      <c r="AM98" s="81">
        <f t="shared" si="86"/>
        <v>0</v>
      </c>
      <c r="AN98" s="30"/>
      <c r="AO98" s="371" t="e">
        <f t="shared" si="87"/>
        <v>#DIV/0!</v>
      </c>
      <c r="AP98" s="371" t="e">
        <f t="shared" si="88"/>
        <v>#DIV/0!</v>
      </c>
      <c r="AQ98" s="806" t="e">
        <f t="shared" si="89"/>
        <v>#DIV/0!</v>
      </c>
      <c r="AR98" s="806"/>
      <c r="AS98" s="40" t="str">
        <f t="shared" si="90"/>
        <v>----</v>
      </c>
      <c r="AT98" s="87" t="str">
        <f t="shared" si="91"/>
        <v xml:space="preserve"> </v>
      </c>
      <c r="AU98" s="88" t="str">
        <f t="shared" si="92"/>
        <v>----</v>
      </c>
      <c r="AV98" s="88" t="str">
        <f t="shared" si="93"/>
        <v>----</v>
      </c>
      <c r="AW98" s="88" t="str">
        <f t="shared" si="94"/>
        <v>----</v>
      </c>
      <c r="AX98" s="88" t="str">
        <f t="shared" si="95"/>
        <v>----</v>
      </c>
      <c r="AY98" s="87" t="str">
        <f t="shared" si="96"/>
        <v>----</v>
      </c>
      <c r="AZ98" s="87" t="str">
        <f t="shared" si="97"/>
        <v>----</v>
      </c>
      <c r="BA98" s="7" t="str">
        <f t="shared" si="98"/>
        <v>----</v>
      </c>
      <c r="BB98" s="48" t="str">
        <f t="shared" si="99"/>
        <v>----</v>
      </c>
      <c r="BC98" s="7" t="str">
        <f t="shared" si="100"/>
        <v>----</v>
      </c>
      <c r="BD98" s="7" t="str">
        <f t="shared" si="101"/>
        <v>----</v>
      </c>
      <c r="BE98" s="7" t="str">
        <f t="shared" si="102"/>
        <v>----</v>
      </c>
      <c r="BF98" s="115">
        <f t="shared" si="103"/>
        <v>0.01</v>
      </c>
      <c r="BG98" s="116">
        <f t="shared" si="104"/>
        <v>-10</v>
      </c>
      <c r="BH98" s="7"/>
      <c r="BI98" s="7"/>
    </row>
    <row r="99" spans="1:61" x14ac:dyDescent="0.25">
      <c r="A99" s="363"/>
      <c r="B99" s="363"/>
      <c r="C99" s="364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18"/>
      <c r="Q99" s="40" t="str">
        <f t="shared" si="105"/>
        <v>----</v>
      </c>
      <c r="R99" s="741"/>
      <c r="S99" s="740"/>
      <c r="T99" s="358" t="str">
        <f t="shared" si="71"/>
        <v>----</v>
      </c>
      <c r="U99" s="360">
        <f t="shared" si="72"/>
        <v>-10</v>
      </c>
      <c r="V99" s="360" t="str">
        <f t="shared" si="73"/>
        <v>----</v>
      </c>
      <c r="W99" s="361">
        <f t="shared" si="74"/>
        <v>0</v>
      </c>
      <c r="X99" s="361">
        <f t="shared" si="75"/>
        <v>0</v>
      </c>
      <c r="Y99" s="361">
        <f t="shared" si="76"/>
        <v>0</v>
      </c>
      <c r="Z99" s="361">
        <f t="shared" si="77"/>
        <v>0</v>
      </c>
      <c r="AA99" s="361">
        <f t="shared" si="78"/>
        <v>0</v>
      </c>
      <c r="AB99" s="361">
        <f t="shared" si="79"/>
        <v>0</v>
      </c>
      <c r="AC99" s="361">
        <f t="shared" si="80"/>
        <v>0</v>
      </c>
      <c r="AD99" s="361">
        <f t="shared" si="81"/>
        <v>0</v>
      </c>
      <c r="AE99" s="361">
        <f t="shared" si="82"/>
        <v>0</v>
      </c>
      <c r="AF99" s="361">
        <f t="shared" si="83"/>
        <v>0</v>
      </c>
      <c r="AG99" s="361">
        <f t="shared" si="84"/>
        <v>0</v>
      </c>
      <c r="AH99" s="376">
        <f t="shared" si="85"/>
        <v>0</v>
      </c>
      <c r="AI99" s="755"/>
      <c r="AJ99" s="745"/>
      <c r="AK99" s="756"/>
      <c r="AL99" s="757"/>
      <c r="AM99" s="81">
        <f t="shared" si="86"/>
        <v>0</v>
      </c>
      <c r="AN99" s="30"/>
      <c r="AO99" s="371" t="e">
        <f t="shared" si="87"/>
        <v>#DIV/0!</v>
      </c>
      <c r="AP99" s="371" t="e">
        <f t="shared" si="88"/>
        <v>#DIV/0!</v>
      </c>
      <c r="AQ99" s="806" t="e">
        <f t="shared" si="89"/>
        <v>#DIV/0!</v>
      </c>
      <c r="AR99" s="806"/>
      <c r="AS99" s="40" t="str">
        <f t="shared" si="90"/>
        <v>----</v>
      </c>
      <c r="AT99" s="87" t="str">
        <f t="shared" si="91"/>
        <v xml:space="preserve"> </v>
      </c>
      <c r="AU99" s="88" t="str">
        <f t="shared" si="92"/>
        <v>----</v>
      </c>
      <c r="AV99" s="88" t="str">
        <f t="shared" si="93"/>
        <v>----</v>
      </c>
      <c r="AW99" s="88" t="str">
        <f t="shared" si="94"/>
        <v>----</v>
      </c>
      <c r="AX99" s="88" t="str">
        <f t="shared" si="95"/>
        <v>----</v>
      </c>
      <c r="AY99" s="87" t="str">
        <f t="shared" si="96"/>
        <v>----</v>
      </c>
      <c r="AZ99" s="87" t="str">
        <f t="shared" si="97"/>
        <v>----</v>
      </c>
      <c r="BA99" s="7" t="str">
        <f t="shared" si="98"/>
        <v>----</v>
      </c>
      <c r="BB99" s="48" t="str">
        <f t="shared" si="99"/>
        <v>----</v>
      </c>
      <c r="BC99" s="7" t="str">
        <f t="shared" si="100"/>
        <v>----</v>
      </c>
      <c r="BD99" s="7" t="str">
        <f t="shared" si="101"/>
        <v>----</v>
      </c>
      <c r="BE99" s="7" t="str">
        <f t="shared" si="102"/>
        <v>----</v>
      </c>
      <c r="BF99" s="115">
        <f t="shared" si="103"/>
        <v>0.01</v>
      </c>
      <c r="BG99" s="116">
        <f t="shared" si="104"/>
        <v>-10</v>
      </c>
      <c r="BH99" s="7"/>
      <c r="BI99" s="7"/>
    </row>
    <row r="100" spans="1:61" x14ac:dyDescent="0.25">
      <c r="A100" s="363"/>
      <c r="B100" s="363"/>
      <c r="C100" s="364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18"/>
      <c r="Q100" s="41" t="str">
        <f t="shared" si="105"/>
        <v>----</v>
      </c>
      <c r="R100" s="742"/>
      <c r="S100" s="743"/>
      <c r="T100" s="359" t="str">
        <f t="shared" si="71"/>
        <v>----</v>
      </c>
      <c r="U100" s="360">
        <f t="shared" si="72"/>
        <v>-10</v>
      </c>
      <c r="V100" s="360" t="str">
        <f t="shared" si="73"/>
        <v>----</v>
      </c>
      <c r="W100" s="361">
        <f t="shared" si="74"/>
        <v>0</v>
      </c>
      <c r="X100" s="361">
        <f t="shared" si="75"/>
        <v>0</v>
      </c>
      <c r="Y100" s="361">
        <f t="shared" si="76"/>
        <v>0</v>
      </c>
      <c r="Z100" s="361">
        <f t="shared" si="77"/>
        <v>0</v>
      </c>
      <c r="AA100" s="361">
        <f t="shared" si="78"/>
        <v>0</v>
      </c>
      <c r="AB100" s="361">
        <f t="shared" si="79"/>
        <v>0</v>
      </c>
      <c r="AC100" s="361">
        <f t="shared" si="80"/>
        <v>0</v>
      </c>
      <c r="AD100" s="361">
        <f t="shared" si="81"/>
        <v>0</v>
      </c>
      <c r="AE100" s="361">
        <f t="shared" si="82"/>
        <v>0</v>
      </c>
      <c r="AF100" s="361">
        <f t="shared" si="83"/>
        <v>0</v>
      </c>
      <c r="AG100" s="361">
        <f t="shared" si="84"/>
        <v>0</v>
      </c>
      <c r="AH100" s="376">
        <f t="shared" si="85"/>
        <v>0</v>
      </c>
      <c r="AI100" s="752"/>
      <c r="AJ100" s="750"/>
      <c r="AK100" s="753"/>
      <c r="AL100" s="754"/>
      <c r="AM100" s="81">
        <f t="shared" si="86"/>
        <v>0</v>
      </c>
      <c r="AN100" s="30"/>
      <c r="AO100" s="372" t="e">
        <f t="shared" si="87"/>
        <v>#DIV/0!</v>
      </c>
      <c r="AP100" s="372" t="e">
        <f t="shared" si="88"/>
        <v>#DIV/0!</v>
      </c>
      <c r="AQ100" s="807" t="e">
        <f t="shared" si="89"/>
        <v>#DIV/0!</v>
      </c>
      <c r="AR100" s="807"/>
      <c r="AS100" s="41" t="str">
        <f t="shared" si="90"/>
        <v>----</v>
      </c>
      <c r="AT100" s="91" t="str">
        <f t="shared" si="91"/>
        <v xml:space="preserve"> </v>
      </c>
      <c r="AU100" s="92" t="str">
        <f t="shared" si="92"/>
        <v>----</v>
      </c>
      <c r="AV100" s="92" t="str">
        <f t="shared" si="93"/>
        <v>----</v>
      </c>
      <c r="AW100" s="92" t="str">
        <f t="shared" si="94"/>
        <v>----</v>
      </c>
      <c r="AX100" s="92" t="str">
        <f t="shared" si="95"/>
        <v>----</v>
      </c>
      <c r="AY100" s="91" t="str">
        <f t="shared" si="96"/>
        <v>----</v>
      </c>
      <c r="AZ100" s="91" t="str">
        <f t="shared" si="97"/>
        <v>----</v>
      </c>
      <c r="BA100" s="7" t="str">
        <f t="shared" si="98"/>
        <v>----</v>
      </c>
      <c r="BB100" s="48" t="str">
        <f t="shared" si="99"/>
        <v>----</v>
      </c>
      <c r="BC100" s="7" t="str">
        <f t="shared" si="100"/>
        <v>----</v>
      </c>
      <c r="BD100" s="7" t="str">
        <f t="shared" si="101"/>
        <v>----</v>
      </c>
      <c r="BE100" s="7" t="str">
        <f t="shared" si="102"/>
        <v>----</v>
      </c>
      <c r="BF100" s="115">
        <f t="shared" si="103"/>
        <v>0.01</v>
      </c>
      <c r="BG100" s="116">
        <f t="shared" si="104"/>
        <v>-10</v>
      </c>
      <c r="BH100" s="7"/>
      <c r="BI100" s="7"/>
    </row>
    <row r="101" spans="1:61" x14ac:dyDescent="0.25">
      <c r="A101" s="363"/>
      <c r="B101" s="363"/>
      <c r="C101" s="364"/>
      <c r="D101" s="363"/>
      <c r="E101" s="363"/>
      <c r="F101" s="363"/>
      <c r="G101" s="363"/>
      <c r="H101" s="363"/>
      <c r="I101" s="363"/>
      <c r="J101" s="363"/>
      <c r="K101" s="363"/>
      <c r="L101" s="363"/>
      <c r="M101" s="363"/>
      <c r="N101" s="363"/>
      <c r="O101" s="363"/>
      <c r="P101" s="18"/>
      <c r="Q101" s="40" t="str">
        <f t="shared" si="105"/>
        <v>----</v>
      </c>
      <c r="R101" s="741"/>
      <c r="S101" s="740"/>
      <c r="T101" s="358" t="str">
        <f t="shared" si="71"/>
        <v>----</v>
      </c>
      <c r="U101" s="360">
        <f t="shared" si="72"/>
        <v>-10</v>
      </c>
      <c r="V101" s="360" t="str">
        <f t="shared" si="73"/>
        <v>----</v>
      </c>
      <c r="W101" s="361">
        <f t="shared" si="74"/>
        <v>0</v>
      </c>
      <c r="X101" s="361">
        <f t="shared" si="75"/>
        <v>0</v>
      </c>
      <c r="Y101" s="361">
        <f t="shared" si="76"/>
        <v>0</v>
      </c>
      <c r="Z101" s="361">
        <f t="shared" si="77"/>
        <v>0</v>
      </c>
      <c r="AA101" s="361">
        <f t="shared" si="78"/>
        <v>0</v>
      </c>
      <c r="AB101" s="361">
        <f t="shared" si="79"/>
        <v>0</v>
      </c>
      <c r="AC101" s="361">
        <f t="shared" si="80"/>
        <v>0</v>
      </c>
      <c r="AD101" s="361">
        <f t="shared" si="81"/>
        <v>0</v>
      </c>
      <c r="AE101" s="361">
        <f t="shared" si="82"/>
        <v>0</v>
      </c>
      <c r="AF101" s="361">
        <f t="shared" si="83"/>
        <v>0</v>
      </c>
      <c r="AG101" s="361">
        <f t="shared" si="84"/>
        <v>0</v>
      </c>
      <c r="AH101" s="376">
        <f t="shared" si="85"/>
        <v>0</v>
      </c>
      <c r="AI101" s="755"/>
      <c r="AJ101" s="745"/>
      <c r="AK101" s="756"/>
      <c r="AL101" s="757"/>
      <c r="AM101" s="81">
        <f t="shared" si="86"/>
        <v>0</v>
      </c>
      <c r="AN101" s="30"/>
      <c r="AO101" s="371" t="e">
        <f t="shared" si="87"/>
        <v>#DIV/0!</v>
      </c>
      <c r="AP101" s="371" t="e">
        <f t="shared" si="88"/>
        <v>#DIV/0!</v>
      </c>
      <c r="AQ101" s="806" t="e">
        <f t="shared" si="89"/>
        <v>#DIV/0!</v>
      </c>
      <c r="AR101" s="806"/>
      <c r="AS101" s="40" t="str">
        <f t="shared" si="90"/>
        <v>----</v>
      </c>
      <c r="AT101" s="87" t="str">
        <f t="shared" si="91"/>
        <v xml:space="preserve"> </v>
      </c>
      <c r="AU101" s="88" t="str">
        <f t="shared" si="92"/>
        <v>----</v>
      </c>
      <c r="AV101" s="88" t="str">
        <f t="shared" si="93"/>
        <v>----</v>
      </c>
      <c r="AW101" s="88" t="str">
        <f t="shared" si="94"/>
        <v>----</v>
      </c>
      <c r="AX101" s="88" t="str">
        <f t="shared" si="95"/>
        <v>----</v>
      </c>
      <c r="AY101" s="87" t="str">
        <f t="shared" si="96"/>
        <v>----</v>
      </c>
      <c r="AZ101" s="87" t="str">
        <f t="shared" si="97"/>
        <v>----</v>
      </c>
      <c r="BA101" s="7" t="str">
        <f t="shared" si="98"/>
        <v>----</v>
      </c>
      <c r="BB101" s="48" t="str">
        <f t="shared" si="99"/>
        <v>----</v>
      </c>
      <c r="BC101" s="7" t="str">
        <f t="shared" si="100"/>
        <v>----</v>
      </c>
      <c r="BD101" s="7" t="str">
        <f t="shared" si="101"/>
        <v>----</v>
      </c>
      <c r="BE101" s="7" t="str">
        <f t="shared" si="102"/>
        <v>----</v>
      </c>
      <c r="BF101" s="115">
        <f t="shared" si="103"/>
        <v>0.01</v>
      </c>
      <c r="BG101" s="116">
        <f t="shared" si="104"/>
        <v>-10</v>
      </c>
      <c r="BH101" s="7"/>
      <c r="BI101" s="7"/>
    </row>
    <row r="102" spans="1:61" x14ac:dyDescent="0.25">
      <c r="A102" s="363"/>
      <c r="B102" s="363"/>
      <c r="C102" s="364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363"/>
      <c r="O102" s="363"/>
      <c r="P102" s="18"/>
      <c r="Q102" s="40" t="str">
        <f t="shared" si="105"/>
        <v>----</v>
      </c>
      <c r="R102" s="741"/>
      <c r="S102" s="740"/>
      <c r="T102" s="358" t="str">
        <f t="shared" si="71"/>
        <v>----</v>
      </c>
      <c r="U102" s="360">
        <f t="shared" si="72"/>
        <v>-10</v>
      </c>
      <c r="V102" s="360" t="str">
        <f t="shared" si="73"/>
        <v>----</v>
      </c>
      <c r="W102" s="361">
        <f t="shared" si="74"/>
        <v>0</v>
      </c>
      <c r="X102" s="361">
        <f t="shared" si="75"/>
        <v>0</v>
      </c>
      <c r="Y102" s="361">
        <f t="shared" si="76"/>
        <v>0</v>
      </c>
      <c r="Z102" s="361">
        <f t="shared" si="77"/>
        <v>0</v>
      </c>
      <c r="AA102" s="361">
        <f t="shared" si="78"/>
        <v>0</v>
      </c>
      <c r="AB102" s="361">
        <f t="shared" si="79"/>
        <v>0</v>
      </c>
      <c r="AC102" s="361">
        <f t="shared" si="80"/>
        <v>0</v>
      </c>
      <c r="AD102" s="361">
        <f t="shared" si="81"/>
        <v>0</v>
      </c>
      <c r="AE102" s="361">
        <f t="shared" si="82"/>
        <v>0</v>
      </c>
      <c r="AF102" s="361">
        <f t="shared" si="83"/>
        <v>0</v>
      </c>
      <c r="AG102" s="361">
        <f t="shared" si="84"/>
        <v>0</v>
      </c>
      <c r="AH102" s="362">
        <f t="shared" si="85"/>
        <v>0</v>
      </c>
      <c r="AI102" s="758"/>
      <c r="AJ102" s="745"/>
      <c r="AK102" s="756"/>
      <c r="AL102" s="757"/>
      <c r="AM102" s="81">
        <f t="shared" si="86"/>
        <v>0</v>
      </c>
      <c r="AN102" s="30"/>
      <c r="AO102" s="371" t="e">
        <f t="shared" si="87"/>
        <v>#DIV/0!</v>
      </c>
      <c r="AP102" s="371" t="e">
        <f t="shared" si="88"/>
        <v>#DIV/0!</v>
      </c>
      <c r="AQ102" s="806" t="e">
        <f t="shared" si="89"/>
        <v>#DIV/0!</v>
      </c>
      <c r="AR102" s="806"/>
      <c r="AS102" s="40" t="str">
        <f t="shared" si="90"/>
        <v>----</v>
      </c>
      <c r="AT102" s="87" t="str">
        <f t="shared" si="91"/>
        <v xml:space="preserve"> </v>
      </c>
      <c r="AU102" s="88" t="str">
        <f t="shared" si="92"/>
        <v>----</v>
      </c>
      <c r="AV102" s="88" t="str">
        <f t="shared" si="93"/>
        <v>----</v>
      </c>
      <c r="AW102" s="88" t="str">
        <f t="shared" si="94"/>
        <v>----</v>
      </c>
      <c r="AX102" s="88" t="str">
        <f t="shared" si="95"/>
        <v>----</v>
      </c>
      <c r="AY102" s="87" t="str">
        <f t="shared" si="96"/>
        <v>----</v>
      </c>
      <c r="AZ102" s="87" t="str">
        <f t="shared" si="97"/>
        <v>----</v>
      </c>
      <c r="BA102" s="7" t="str">
        <f t="shared" si="98"/>
        <v>----</v>
      </c>
      <c r="BB102" s="48" t="str">
        <f t="shared" si="99"/>
        <v>----</v>
      </c>
      <c r="BC102" s="7" t="str">
        <f t="shared" si="100"/>
        <v>----</v>
      </c>
      <c r="BD102" s="7" t="str">
        <f t="shared" si="101"/>
        <v>----</v>
      </c>
      <c r="BE102" s="7" t="str">
        <f t="shared" si="102"/>
        <v>----</v>
      </c>
      <c r="BF102" s="115">
        <f t="shared" si="103"/>
        <v>0.01</v>
      </c>
      <c r="BG102" s="116">
        <f t="shared" si="104"/>
        <v>-10</v>
      </c>
      <c r="BH102" s="7"/>
      <c r="BI102" s="7"/>
    </row>
    <row r="103" spans="1:61" x14ac:dyDescent="0.25">
      <c r="A103" s="363"/>
      <c r="B103" s="363"/>
      <c r="C103" s="364"/>
      <c r="D103" s="363"/>
      <c r="E103" s="363"/>
      <c r="F103" s="363"/>
      <c r="G103" s="363"/>
      <c r="H103" s="363"/>
      <c r="I103" s="363"/>
      <c r="J103" s="363"/>
      <c r="K103" s="363"/>
      <c r="L103" s="363"/>
      <c r="M103" s="363"/>
      <c r="N103" s="363"/>
      <c r="O103" s="363"/>
      <c r="P103" s="18"/>
      <c r="Q103" s="40" t="str">
        <f t="shared" si="105"/>
        <v>----</v>
      </c>
      <c r="R103" s="741"/>
      <c r="S103" s="740"/>
      <c r="T103" s="358" t="str">
        <f t="shared" si="71"/>
        <v>----</v>
      </c>
      <c r="U103" s="360">
        <f t="shared" si="72"/>
        <v>-10</v>
      </c>
      <c r="V103" s="360" t="str">
        <f t="shared" si="73"/>
        <v>----</v>
      </c>
      <c r="W103" s="361">
        <f t="shared" si="74"/>
        <v>0</v>
      </c>
      <c r="X103" s="361">
        <f t="shared" si="75"/>
        <v>0</v>
      </c>
      <c r="Y103" s="361">
        <f t="shared" si="76"/>
        <v>0</v>
      </c>
      <c r="Z103" s="361">
        <f t="shared" si="77"/>
        <v>0</v>
      </c>
      <c r="AA103" s="361">
        <f t="shared" si="78"/>
        <v>0</v>
      </c>
      <c r="AB103" s="361">
        <f t="shared" si="79"/>
        <v>0</v>
      </c>
      <c r="AC103" s="361">
        <f t="shared" si="80"/>
        <v>0</v>
      </c>
      <c r="AD103" s="361">
        <f t="shared" si="81"/>
        <v>0</v>
      </c>
      <c r="AE103" s="361">
        <f t="shared" si="82"/>
        <v>0</v>
      </c>
      <c r="AF103" s="361">
        <f t="shared" si="83"/>
        <v>0</v>
      </c>
      <c r="AG103" s="361">
        <f t="shared" si="84"/>
        <v>0</v>
      </c>
      <c r="AH103" s="362">
        <f t="shared" si="85"/>
        <v>0</v>
      </c>
      <c r="AI103" s="758"/>
      <c r="AJ103" s="745"/>
      <c r="AK103" s="756"/>
      <c r="AL103" s="757"/>
      <c r="AM103" s="81">
        <f t="shared" si="86"/>
        <v>0</v>
      </c>
      <c r="AN103" s="30"/>
      <c r="AO103" s="371" t="e">
        <f t="shared" si="87"/>
        <v>#DIV/0!</v>
      </c>
      <c r="AP103" s="371" t="e">
        <f t="shared" si="88"/>
        <v>#DIV/0!</v>
      </c>
      <c r="AQ103" s="806" t="e">
        <f t="shared" si="89"/>
        <v>#DIV/0!</v>
      </c>
      <c r="AR103" s="806"/>
      <c r="AS103" s="40" t="str">
        <f t="shared" si="90"/>
        <v>----</v>
      </c>
      <c r="AT103" s="87" t="str">
        <f t="shared" si="91"/>
        <v xml:space="preserve"> </v>
      </c>
      <c r="AU103" s="88" t="str">
        <f t="shared" si="92"/>
        <v>----</v>
      </c>
      <c r="AV103" s="88" t="str">
        <f t="shared" si="93"/>
        <v>----</v>
      </c>
      <c r="AW103" s="88" t="str">
        <f t="shared" si="94"/>
        <v>----</v>
      </c>
      <c r="AX103" s="88" t="str">
        <f t="shared" si="95"/>
        <v>----</v>
      </c>
      <c r="AY103" s="87" t="str">
        <f t="shared" si="96"/>
        <v>----</v>
      </c>
      <c r="AZ103" s="87" t="str">
        <f t="shared" si="97"/>
        <v>----</v>
      </c>
      <c r="BA103" s="7" t="str">
        <f t="shared" si="98"/>
        <v>----</v>
      </c>
      <c r="BB103" s="48" t="str">
        <f t="shared" si="99"/>
        <v>----</v>
      </c>
      <c r="BC103" s="7" t="str">
        <f t="shared" si="100"/>
        <v>----</v>
      </c>
      <c r="BD103" s="7" t="str">
        <f t="shared" si="101"/>
        <v>----</v>
      </c>
      <c r="BE103" s="7" t="str">
        <f t="shared" si="102"/>
        <v>----</v>
      </c>
      <c r="BF103" s="115">
        <f t="shared" si="103"/>
        <v>0.01</v>
      </c>
      <c r="BG103" s="116">
        <f t="shared" si="104"/>
        <v>-10</v>
      </c>
      <c r="BH103" s="7"/>
      <c r="BI103" s="7"/>
    </row>
    <row r="104" spans="1:61" x14ac:dyDescent="0.25">
      <c r="A104" s="363"/>
      <c r="B104" s="363"/>
      <c r="C104" s="364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18"/>
      <c r="Q104" s="40" t="str">
        <f t="shared" si="105"/>
        <v>----</v>
      </c>
      <c r="R104" s="741"/>
      <c r="S104" s="740"/>
      <c r="T104" s="358" t="str">
        <f t="shared" si="71"/>
        <v>----</v>
      </c>
      <c r="U104" s="360">
        <f t="shared" si="72"/>
        <v>-10</v>
      </c>
      <c r="V104" s="360" t="str">
        <f t="shared" si="73"/>
        <v>----</v>
      </c>
      <c r="W104" s="361">
        <f t="shared" si="74"/>
        <v>0</v>
      </c>
      <c r="X104" s="361">
        <f t="shared" si="75"/>
        <v>0</v>
      </c>
      <c r="Y104" s="361">
        <f t="shared" si="76"/>
        <v>0</v>
      </c>
      <c r="Z104" s="361">
        <f t="shared" si="77"/>
        <v>0</v>
      </c>
      <c r="AA104" s="361">
        <f t="shared" si="78"/>
        <v>0</v>
      </c>
      <c r="AB104" s="361">
        <f t="shared" si="79"/>
        <v>0</v>
      </c>
      <c r="AC104" s="361">
        <f t="shared" si="80"/>
        <v>0</v>
      </c>
      <c r="AD104" s="361">
        <f t="shared" si="81"/>
        <v>0</v>
      </c>
      <c r="AE104" s="361">
        <f t="shared" si="82"/>
        <v>0</v>
      </c>
      <c r="AF104" s="361">
        <f t="shared" si="83"/>
        <v>0</v>
      </c>
      <c r="AG104" s="361">
        <f t="shared" si="84"/>
        <v>0</v>
      </c>
      <c r="AH104" s="362">
        <f t="shared" si="85"/>
        <v>0</v>
      </c>
      <c r="AI104" s="758"/>
      <c r="AJ104" s="745"/>
      <c r="AK104" s="756"/>
      <c r="AL104" s="757"/>
      <c r="AM104" s="81">
        <f t="shared" si="86"/>
        <v>0</v>
      </c>
      <c r="AN104" s="30"/>
      <c r="AO104" s="371" t="e">
        <f t="shared" si="87"/>
        <v>#DIV/0!</v>
      </c>
      <c r="AP104" s="371" t="e">
        <f t="shared" si="88"/>
        <v>#DIV/0!</v>
      </c>
      <c r="AQ104" s="806" t="e">
        <f t="shared" si="89"/>
        <v>#DIV/0!</v>
      </c>
      <c r="AR104" s="806"/>
      <c r="AS104" s="40" t="str">
        <f t="shared" si="90"/>
        <v>----</v>
      </c>
      <c r="AT104" s="87" t="str">
        <f t="shared" si="91"/>
        <v xml:space="preserve"> </v>
      </c>
      <c r="AU104" s="88" t="str">
        <f t="shared" si="92"/>
        <v>----</v>
      </c>
      <c r="AV104" s="88" t="str">
        <f t="shared" si="93"/>
        <v>----</v>
      </c>
      <c r="AW104" s="88" t="str">
        <f t="shared" si="94"/>
        <v>----</v>
      </c>
      <c r="AX104" s="88" t="str">
        <f t="shared" si="95"/>
        <v>----</v>
      </c>
      <c r="AY104" s="87" t="str">
        <f t="shared" si="96"/>
        <v>----</v>
      </c>
      <c r="AZ104" s="87" t="str">
        <f t="shared" si="97"/>
        <v>----</v>
      </c>
      <c r="BA104" s="7" t="str">
        <f t="shared" si="98"/>
        <v>----</v>
      </c>
      <c r="BB104" s="48" t="str">
        <f t="shared" si="99"/>
        <v>----</v>
      </c>
      <c r="BC104" s="7" t="str">
        <f t="shared" si="100"/>
        <v>----</v>
      </c>
      <c r="BD104" s="7" t="str">
        <f t="shared" si="101"/>
        <v>----</v>
      </c>
      <c r="BE104" s="7" t="str">
        <f t="shared" si="102"/>
        <v>----</v>
      </c>
      <c r="BF104" s="115">
        <f t="shared" si="103"/>
        <v>0.01</v>
      </c>
      <c r="BG104" s="116">
        <f t="shared" si="104"/>
        <v>-10</v>
      </c>
      <c r="BH104" s="7"/>
      <c r="BI104" s="7"/>
    </row>
    <row r="105" spans="1:61" x14ac:dyDescent="0.25">
      <c r="A105" s="363"/>
      <c r="B105" s="363"/>
      <c r="C105" s="364"/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18"/>
      <c r="Q105" s="40" t="str">
        <f t="shared" si="105"/>
        <v>----</v>
      </c>
      <c r="R105" s="741"/>
      <c r="S105" s="740"/>
      <c r="T105" s="358" t="str">
        <f t="shared" si="71"/>
        <v>----</v>
      </c>
      <c r="U105" s="360">
        <f t="shared" si="72"/>
        <v>-10</v>
      </c>
      <c r="V105" s="360" t="str">
        <f t="shared" si="73"/>
        <v>----</v>
      </c>
      <c r="W105" s="361">
        <f t="shared" si="74"/>
        <v>0</v>
      </c>
      <c r="X105" s="361">
        <f t="shared" si="75"/>
        <v>0</v>
      </c>
      <c r="Y105" s="361">
        <f t="shared" si="76"/>
        <v>0</v>
      </c>
      <c r="Z105" s="361">
        <f t="shared" si="77"/>
        <v>0</v>
      </c>
      <c r="AA105" s="361">
        <f t="shared" si="78"/>
        <v>0</v>
      </c>
      <c r="AB105" s="361">
        <f t="shared" si="79"/>
        <v>0</v>
      </c>
      <c r="AC105" s="361">
        <f t="shared" si="80"/>
        <v>0</v>
      </c>
      <c r="AD105" s="361">
        <f t="shared" si="81"/>
        <v>0</v>
      </c>
      <c r="AE105" s="361">
        <f t="shared" si="82"/>
        <v>0</v>
      </c>
      <c r="AF105" s="361">
        <f t="shared" si="83"/>
        <v>0</v>
      </c>
      <c r="AG105" s="361">
        <f t="shared" si="84"/>
        <v>0</v>
      </c>
      <c r="AH105" s="362">
        <f t="shared" si="85"/>
        <v>0</v>
      </c>
      <c r="AI105" s="758"/>
      <c r="AJ105" s="745"/>
      <c r="AK105" s="756"/>
      <c r="AL105" s="757"/>
      <c r="AM105" s="81">
        <f t="shared" si="86"/>
        <v>0</v>
      </c>
      <c r="AN105" s="30"/>
      <c r="AO105" s="371" t="e">
        <f t="shared" si="87"/>
        <v>#DIV/0!</v>
      </c>
      <c r="AP105" s="371" t="e">
        <f t="shared" si="88"/>
        <v>#DIV/0!</v>
      </c>
      <c r="AQ105" s="806" t="e">
        <f t="shared" si="89"/>
        <v>#DIV/0!</v>
      </c>
      <c r="AR105" s="806"/>
      <c r="AS105" s="40" t="str">
        <f t="shared" si="90"/>
        <v>----</v>
      </c>
      <c r="AT105" s="87" t="str">
        <f t="shared" si="91"/>
        <v xml:space="preserve"> </v>
      </c>
      <c r="AU105" s="88" t="str">
        <f t="shared" si="92"/>
        <v>----</v>
      </c>
      <c r="AV105" s="88" t="str">
        <f t="shared" si="93"/>
        <v>----</v>
      </c>
      <c r="AW105" s="88" t="str">
        <f t="shared" si="94"/>
        <v>----</v>
      </c>
      <c r="AX105" s="88" t="str">
        <f t="shared" si="95"/>
        <v>----</v>
      </c>
      <c r="AY105" s="87" t="str">
        <f t="shared" si="96"/>
        <v>----</v>
      </c>
      <c r="AZ105" s="87" t="str">
        <f t="shared" si="97"/>
        <v>----</v>
      </c>
      <c r="BA105" s="7" t="str">
        <f t="shared" si="98"/>
        <v>----</v>
      </c>
      <c r="BB105" s="48" t="str">
        <f t="shared" si="99"/>
        <v>----</v>
      </c>
      <c r="BC105" s="7" t="str">
        <f t="shared" si="100"/>
        <v>----</v>
      </c>
      <c r="BD105" s="7" t="str">
        <f t="shared" si="101"/>
        <v>----</v>
      </c>
      <c r="BE105" s="7" t="str">
        <f t="shared" si="102"/>
        <v>----</v>
      </c>
      <c r="BF105" s="115">
        <f t="shared" si="103"/>
        <v>0.01</v>
      </c>
      <c r="BG105" s="116">
        <f t="shared" si="104"/>
        <v>-10</v>
      </c>
      <c r="BH105" s="7"/>
      <c r="BI105" s="7"/>
    </row>
    <row r="106" spans="1:61" x14ac:dyDescent="0.25">
      <c r="A106" s="363"/>
      <c r="B106" s="363"/>
      <c r="C106" s="364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18"/>
      <c r="Q106" s="40" t="str">
        <f t="shared" si="105"/>
        <v>----</v>
      </c>
      <c r="R106" s="741"/>
      <c r="S106" s="740"/>
      <c r="T106" s="358" t="str">
        <f t="shared" si="71"/>
        <v>----</v>
      </c>
      <c r="U106" s="360">
        <f t="shared" si="72"/>
        <v>-10</v>
      </c>
      <c r="V106" s="360" t="str">
        <f t="shared" si="73"/>
        <v>----</v>
      </c>
      <c r="W106" s="361">
        <f t="shared" si="74"/>
        <v>0</v>
      </c>
      <c r="X106" s="361">
        <f t="shared" si="75"/>
        <v>0</v>
      </c>
      <c r="Y106" s="361">
        <f t="shared" si="76"/>
        <v>0</v>
      </c>
      <c r="Z106" s="361">
        <f t="shared" si="77"/>
        <v>0</v>
      </c>
      <c r="AA106" s="361">
        <f t="shared" si="78"/>
        <v>0</v>
      </c>
      <c r="AB106" s="361">
        <f t="shared" si="79"/>
        <v>0</v>
      </c>
      <c r="AC106" s="361">
        <f t="shared" si="80"/>
        <v>0</v>
      </c>
      <c r="AD106" s="361">
        <f t="shared" si="81"/>
        <v>0</v>
      </c>
      <c r="AE106" s="361">
        <f t="shared" si="82"/>
        <v>0</v>
      </c>
      <c r="AF106" s="361">
        <f t="shared" si="83"/>
        <v>0</v>
      </c>
      <c r="AG106" s="361">
        <f t="shared" si="84"/>
        <v>0</v>
      </c>
      <c r="AH106" s="362">
        <f t="shared" si="85"/>
        <v>0</v>
      </c>
      <c r="AI106" s="758"/>
      <c r="AJ106" s="745"/>
      <c r="AK106" s="756"/>
      <c r="AL106" s="757"/>
      <c r="AM106" s="81">
        <f t="shared" si="86"/>
        <v>0</v>
      </c>
      <c r="AN106" s="30"/>
      <c r="AO106" s="371" t="e">
        <f t="shared" si="87"/>
        <v>#DIV/0!</v>
      </c>
      <c r="AP106" s="371" t="e">
        <f t="shared" si="88"/>
        <v>#DIV/0!</v>
      </c>
      <c r="AQ106" s="806" t="e">
        <f t="shared" si="89"/>
        <v>#DIV/0!</v>
      </c>
      <c r="AR106" s="806"/>
      <c r="AS106" s="40" t="str">
        <f t="shared" si="90"/>
        <v>----</v>
      </c>
      <c r="AT106" s="87" t="str">
        <f t="shared" si="91"/>
        <v xml:space="preserve"> </v>
      </c>
      <c r="AU106" s="88" t="str">
        <f t="shared" si="92"/>
        <v>----</v>
      </c>
      <c r="AV106" s="88" t="str">
        <f t="shared" si="93"/>
        <v>----</v>
      </c>
      <c r="AW106" s="88" t="str">
        <f t="shared" si="94"/>
        <v>----</v>
      </c>
      <c r="AX106" s="88" t="str">
        <f t="shared" si="95"/>
        <v>----</v>
      </c>
      <c r="AY106" s="87" t="str">
        <f t="shared" si="96"/>
        <v>----</v>
      </c>
      <c r="AZ106" s="87" t="str">
        <f t="shared" si="97"/>
        <v>----</v>
      </c>
      <c r="BA106" s="7" t="str">
        <f t="shared" si="98"/>
        <v>----</v>
      </c>
      <c r="BB106" s="48" t="str">
        <f t="shared" si="99"/>
        <v>----</v>
      </c>
      <c r="BC106" s="7" t="str">
        <f t="shared" si="100"/>
        <v>----</v>
      </c>
      <c r="BD106" s="7" t="str">
        <f t="shared" si="101"/>
        <v>----</v>
      </c>
      <c r="BE106" s="7" t="str">
        <f t="shared" si="102"/>
        <v>----</v>
      </c>
      <c r="BF106" s="115">
        <f t="shared" si="103"/>
        <v>0.01</v>
      </c>
      <c r="BG106" s="116">
        <f t="shared" si="104"/>
        <v>-10</v>
      </c>
      <c r="BH106" s="7"/>
      <c r="BI106" s="7"/>
    </row>
    <row r="107" spans="1:61" x14ac:dyDescent="0.25">
      <c r="A107" s="363"/>
      <c r="B107" s="363"/>
      <c r="C107" s="364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18"/>
      <c r="Q107" s="40" t="str">
        <f t="shared" si="105"/>
        <v>----</v>
      </c>
      <c r="R107" s="741"/>
      <c r="S107" s="740"/>
      <c r="T107" s="358" t="str">
        <f t="shared" si="71"/>
        <v>----</v>
      </c>
      <c r="U107" s="360">
        <f t="shared" si="72"/>
        <v>-10</v>
      </c>
      <c r="V107" s="360" t="str">
        <f t="shared" si="73"/>
        <v>----</v>
      </c>
      <c r="W107" s="361">
        <f t="shared" si="74"/>
        <v>0</v>
      </c>
      <c r="X107" s="361">
        <f t="shared" si="75"/>
        <v>0</v>
      </c>
      <c r="Y107" s="361">
        <f t="shared" si="76"/>
        <v>0</v>
      </c>
      <c r="Z107" s="361">
        <f t="shared" si="77"/>
        <v>0</v>
      </c>
      <c r="AA107" s="361">
        <f t="shared" si="78"/>
        <v>0</v>
      </c>
      <c r="AB107" s="361">
        <f t="shared" si="79"/>
        <v>0</v>
      </c>
      <c r="AC107" s="361">
        <f t="shared" si="80"/>
        <v>0</v>
      </c>
      <c r="AD107" s="361">
        <f t="shared" si="81"/>
        <v>0</v>
      </c>
      <c r="AE107" s="361">
        <f t="shared" si="82"/>
        <v>0</v>
      </c>
      <c r="AF107" s="361">
        <f t="shared" si="83"/>
        <v>0</v>
      </c>
      <c r="AG107" s="361">
        <f t="shared" si="84"/>
        <v>0</v>
      </c>
      <c r="AH107" s="362">
        <f t="shared" si="85"/>
        <v>0</v>
      </c>
      <c r="AI107" s="758"/>
      <c r="AJ107" s="745"/>
      <c r="AK107" s="756"/>
      <c r="AL107" s="757"/>
      <c r="AM107" s="81">
        <f t="shared" si="86"/>
        <v>0</v>
      </c>
      <c r="AN107" s="30"/>
      <c r="AO107" s="371" t="e">
        <f t="shared" si="87"/>
        <v>#DIV/0!</v>
      </c>
      <c r="AP107" s="371" t="e">
        <f t="shared" si="88"/>
        <v>#DIV/0!</v>
      </c>
      <c r="AQ107" s="806" t="e">
        <f t="shared" si="89"/>
        <v>#DIV/0!</v>
      </c>
      <c r="AR107" s="806"/>
      <c r="AS107" s="40" t="str">
        <f t="shared" si="90"/>
        <v>----</v>
      </c>
      <c r="AT107" s="87" t="str">
        <f t="shared" si="91"/>
        <v xml:space="preserve"> </v>
      </c>
      <c r="AU107" s="88" t="str">
        <f t="shared" si="92"/>
        <v>----</v>
      </c>
      <c r="AV107" s="88" t="str">
        <f t="shared" si="93"/>
        <v>----</v>
      </c>
      <c r="AW107" s="88" t="str">
        <f t="shared" si="94"/>
        <v>----</v>
      </c>
      <c r="AX107" s="88" t="str">
        <f t="shared" si="95"/>
        <v>----</v>
      </c>
      <c r="AY107" s="87" t="str">
        <f t="shared" si="96"/>
        <v>----</v>
      </c>
      <c r="AZ107" s="87" t="str">
        <f t="shared" si="97"/>
        <v>----</v>
      </c>
      <c r="BA107" s="7" t="str">
        <f t="shared" si="98"/>
        <v>----</v>
      </c>
      <c r="BB107" s="48" t="str">
        <f t="shared" si="99"/>
        <v>----</v>
      </c>
      <c r="BC107" s="7" t="str">
        <f t="shared" si="100"/>
        <v>----</v>
      </c>
      <c r="BD107" s="7" t="str">
        <f t="shared" si="101"/>
        <v>----</v>
      </c>
      <c r="BE107" s="7" t="str">
        <f t="shared" si="102"/>
        <v>----</v>
      </c>
      <c r="BF107" s="115">
        <f t="shared" si="103"/>
        <v>0.01</v>
      </c>
      <c r="BG107" s="116">
        <f t="shared" si="104"/>
        <v>-10</v>
      </c>
      <c r="BH107" s="7"/>
      <c r="BI107" s="7"/>
    </row>
    <row r="108" spans="1:61" x14ac:dyDescent="0.25">
      <c r="A108" s="363"/>
      <c r="B108" s="363"/>
      <c r="C108" s="364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18"/>
      <c r="Q108" s="40" t="str">
        <f t="shared" si="105"/>
        <v>----</v>
      </c>
      <c r="R108" s="741"/>
      <c r="S108" s="740"/>
      <c r="T108" s="358" t="str">
        <f t="shared" si="71"/>
        <v>----</v>
      </c>
      <c r="U108" s="360">
        <f t="shared" si="72"/>
        <v>-10</v>
      </c>
      <c r="V108" s="360" t="str">
        <f t="shared" si="73"/>
        <v>----</v>
      </c>
      <c r="W108" s="361">
        <f t="shared" si="74"/>
        <v>0</v>
      </c>
      <c r="X108" s="361">
        <f t="shared" si="75"/>
        <v>0</v>
      </c>
      <c r="Y108" s="361">
        <f t="shared" si="76"/>
        <v>0</v>
      </c>
      <c r="Z108" s="361">
        <f t="shared" si="77"/>
        <v>0</v>
      </c>
      <c r="AA108" s="361">
        <f t="shared" si="78"/>
        <v>0</v>
      </c>
      <c r="AB108" s="361">
        <f t="shared" si="79"/>
        <v>0</v>
      </c>
      <c r="AC108" s="361">
        <f t="shared" si="80"/>
        <v>0</v>
      </c>
      <c r="AD108" s="361">
        <f t="shared" si="81"/>
        <v>0</v>
      </c>
      <c r="AE108" s="361">
        <f t="shared" si="82"/>
        <v>0</v>
      </c>
      <c r="AF108" s="361">
        <f t="shared" si="83"/>
        <v>0</v>
      </c>
      <c r="AG108" s="361">
        <f t="shared" si="84"/>
        <v>0</v>
      </c>
      <c r="AH108" s="362">
        <f t="shared" si="85"/>
        <v>0</v>
      </c>
      <c r="AI108" s="758"/>
      <c r="AJ108" s="745"/>
      <c r="AK108" s="756"/>
      <c r="AL108" s="757"/>
      <c r="AM108" s="81">
        <f t="shared" si="86"/>
        <v>0</v>
      </c>
      <c r="AN108" s="30"/>
      <c r="AO108" s="371" t="e">
        <f t="shared" si="87"/>
        <v>#DIV/0!</v>
      </c>
      <c r="AP108" s="371" t="e">
        <f t="shared" si="88"/>
        <v>#DIV/0!</v>
      </c>
      <c r="AQ108" s="806" t="e">
        <f t="shared" si="89"/>
        <v>#DIV/0!</v>
      </c>
      <c r="AR108" s="806"/>
      <c r="AS108" s="40" t="str">
        <f t="shared" si="90"/>
        <v>----</v>
      </c>
      <c r="AT108" s="87" t="str">
        <f t="shared" si="91"/>
        <v xml:space="preserve"> </v>
      </c>
      <c r="AU108" s="88" t="str">
        <f t="shared" si="92"/>
        <v>----</v>
      </c>
      <c r="AV108" s="88" t="str">
        <f t="shared" si="93"/>
        <v>----</v>
      </c>
      <c r="AW108" s="88" t="str">
        <f t="shared" si="94"/>
        <v>----</v>
      </c>
      <c r="AX108" s="88" t="str">
        <f t="shared" si="95"/>
        <v>----</v>
      </c>
      <c r="AY108" s="87" t="str">
        <f t="shared" si="96"/>
        <v>----</v>
      </c>
      <c r="AZ108" s="87" t="str">
        <f t="shared" si="97"/>
        <v>----</v>
      </c>
      <c r="BA108" s="7" t="str">
        <f t="shared" si="98"/>
        <v>----</v>
      </c>
      <c r="BB108" s="48" t="str">
        <f t="shared" si="99"/>
        <v>----</v>
      </c>
      <c r="BC108" s="7" t="str">
        <f t="shared" si="100"/>
        <v>----</v>
      </c>
      <c r="BD108" s="7" t="str">
        <f t="shared" si="101"/>
        <v>----</v>
      </c>
      <c r="BE108" s="7" t="str">
        <f t="shared" si="102"/>
        <v>----</v>
      </c>
      <c r="BF108" s="115">
        <f t="shared" si="103"/>
        <v>0.01</v>
      </c>
      <c r="BG108" s="116">
        <f t="shared" si="104"/>
        <v>-10</v>
      </c>
      <c r="BH108" s="7"/>
      <c r="BI108" s="7"/>
    </row>
    <row r="109" spans="1:61" x14ac:dyDescent="0.25">
      <c r="A109" s="363"/>
      <c r="B109" s="363"/>
      <c r="C109" s="364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363"/>
      <c r="O109" s="363"/>
      <c r="P109" s="18"/>
      <c r="Q109" s="40" t="str">
        <f t="shared" si="105"/>
        <v>----</v>
      </c>
      <c r="R109" s="741"/>
      <c r="S109" s="740"/>
      <c r="T109" s="358" t="str">
        <f t="shared" si="71"/>
        <v>----</v>
      </c>
      <c r="U109" s="360">
        <f t="shared" si="72"/>
        <v>-10</v>
      </c>
      <c r="V109" s="360" t="str">
        <f t="shared" si="73"/>
        <v>----</v>
      </c>
      <c r="W109" s="361">
        <f t="shared" si="74"/>
        <v>0</v>
      </c>
      <c r="X109" s="361">
        <f t="shared" si="75"/>
        <v>0</v>
      </c>
      <c r="Y109" s="361">
        <f t="shared" si="76"/>
        <v>0</v>
      </c>
      <c r="Z109" s="361">
        <f t="shared" si="77"/>
        <v>0</v>
      </c>
      <c r="AA109" s="361">
        <f t="shared" si="78"/>
        <v>0</v>
      </c>
      <c r="AB109" s="361">
        <f t="shared" si="79"/>
        <v>0</v>
      </c>
      <c r="AC109" s="361">
        <f t="shared" si="80"/>
        <v>0</v>
      </c>
      <c r="AD109" s="361">
        <f t="shared" si="81"/>
        <v>0</v>
      </c>
      <c r="AE109" s="361">
        <f t="shared" si="82"/>
        <v>0</v>
      </c>
      <c r="AF109" s="361">
        <f t="shared" si="83"/>
        <v>0</v>
      </c>
      <c r="AG109" s="361">
        <f t="shared" si="84"/>
        <v>0</v>
      </c>
      <c r="AH109" s="362">
        <f t="shared" si="85"/>
        <v>0</v>
      </c>
      <c r="AI109" s="758"/>
      <c r="AJ109" s="745"/>
      <c r="AK109" s="756"/>
      <c r="AL109" s="757"/>
      <c r="AM109" s="81">
        <f t="shared" si="86"/>
        <v>0</v>
      </c>
      <c r="AN109" s="30"/>
      <c r="AO109" s="371" t="e">
        <f t="shared" si="87"/>
        <v>#DIV/0!</v>
      </c>
      <c r="AP109" s="371" t="e">
        <f t="shared" si="88"/>
        <v>#DIV/0!</v>
      </c>
      <c r="AQ109" s="806" t="e">
        <f t="shared" si="89"/>
        <v>#DIV/0!</v>
      </c>
      <c r="AR109" s="806"/>
      <c r="AS109" s="40" t="str">
        <f t="shared" si="90"/>
        <v>----</v>
      </c>
      <c r="AT109" s="87" t="str">
        <f t="shared" si="91"/>
        <v xml:space="preserve"> </v>
      </c>
      <c r="AU109" s="88" t="str">
        <f t="shared" si="92"/>
        <v>----</v>
      </c>
      <c r="AV109" s="88" t="str">
        <f t="shared" si="93"/>
        <v>----</v>
      </c>
      <c r="AW109" s="88" t="str">
        <f t="shared" si="94"/>
        <v>----</v>
      </c>
      <c r="AX109" s="88" t="str">
        <f t="shared" si="95"/>
        <v>----</v>
      </c>
      <c r="AY109" s="87" t="str">
        <f t="shared" si="96"/>
        <v>----</v>
      </c>
      <c r="AZ109" s="87" t="str">
        <f t="shared" si="97"/>
        <v>----</v>
      </c>
      <c r="BA109" s="7" t="str">
        <f t="shared" si="98"/>
        <v>----</v>
      </c>
      <c r="BB109" s="48" t="str">
        <f t="shared" si="99"/>
        <v>----</v>
      </c>
      <c r="BC109" s="7" t="str">
        <f t="shared" si="100"/>
        <v>----</v>
      </c>
      <c r="BD109" s="7" t="str">
        <f t="shared" si="101"/>
        <v>----</v>
      </c>
      <c r="BE109" s="7" t="str">
        <f t="shared" si="102"/>
        <v>----</v>
      </c>
      <c r="BF109" s="115">
        <f t="shared" si="103"/>
        <v>0.01</v>
      </c>
      <c r="BG109" s="116">
        <f t="shared" si="104"/>
        <v>-10</v>
      </c>
      <c r="BH109" s="7"/>
      <c r="BI109" s="7"/>
    </row>
    <row r="110" spans="1:61" x14ac:dyDescent="0.25">
      <c r="A110" s="363"/>
      <c r="B110" s="363"/>
      <c r="C110" s="364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363"/>
      <c r="O110" s="363"/>
      <c r="P110" s="18"/>
      <c r="Q110" s="41" t="str">
        <f t="shared" si="105"/>
        <v>----</v>
      </c>
      <c r="R110" s="742"/>
      <c r="S110" s="743"/>
      <c r="T110" s="359" t="str">
        <f t="shared" si="71"/>
        <v>----</v>
      </c>
      <c r="U110" s="360">
        <f t="shared" si="72"/>
        <v>-10</v>
      </c>
      <c r="V110" s="360" t="str">
        <f t="shared" si="73"/>
        <v>----</v>
      </c>
      <c r="W110" s="361">
        <f t="shared" si="74"/>
        <v>0</v>
      </c>
      <c r="X110" s="361">
        <f t="shared" si="75"/>
        <v>0</v>
      </c>
      <c r="Y110" s="361">
        <f t="shared" si="76"/>
        <v>0</v>
      </c>
      <c r="Z110" s="361">
        <f t="shared" si="77"/>
        <v>0</v>
      </c>
      <c r="AA110" s="361">
        <f t="shared" si="78"/>
        <v>0</v>
      </c>
      <c r="AB110" s="361">
        <f t="shared" si="79"/>
        <v>0</v>
      </c>
      <c r="AC110" s="361">
        <f t="shared" si="80"/>
        <v>0</v>
      </c>
      <c r="AD110" s="361">
        <f t="shared" si="81"/>
        <v>0</v>
      </c>
      <c r="AE110" s="361">
        <f t="shared" si="82"/>
        <v>0</v>
      </c>
      <c r="AF110" s="361">
        <f t="shared" si="83"/>
        <v>0</v>
      </c>
      <c r="AG110" s="361">
        <f t="shared" si="84"/>
        <v>0</v>
      </c>
      <c r="AH110" s="362">
        <f t="shared" si="85"/>
        <v>0</v>
      </c>
      <c r="AI110" s="759"/>
      <c r="AJ110" s="750"/>
      <c r="AK110" s="753"/>
      <c r="AL110" s="754"/>
      <c r="AM110" s="81">
        <f t="shared" si="86"/>
        <v>0</v>
      </c>
      <c r="AN110" s="30"/>
      <c r="AO110" s="372" t="e">
        <f t="shared" si="87"/>
        <v>#DIV/0!</v>
      </c>
      <c r="AP110" s="372" t="e">
        <f t="shared" si="88"/>
        <v>#DIV/0!</v>
      </c>
      <c r="AQ110" s="807" t="e">
        <f t="shared" si="89"/>
        <v>#DIV/0!</v>
      </c>
      <c r="AR110" s="807"/>
      <c r="AS110" s="41" t="str">
        <f t="shared" si="90"/>
        <v>----</v>
      </c>
      <c r="AT110" s="91" t="str">
        <f t="shared" si="91"/>
        <v xml:space="preserve"> </v>
      </c>
      <c r="AU110" s="92" t="str">
        <f t="shared" si="92"/>
        <v>----</v>
      </c>
      <c r="AV110" s="92" t="str">
        <f t="shared" si="93"/>
        <v>----</v>
      </c>
      <c r="AW110" s="92" t="str">
        <f t="shared" si="94"/>
        <v>----</v>
      </c>
      <c r="AX110" s="92" t="str">
        <f t="shared" si="95"/>
        <v>----</v>
      </c>
      <c r="AY110" s="91" t="str">
        <f t="shared" si="96"/>
        <v>----</v>
      </c>
      <c r="AZ110" s="91" t="str">
        <f t="shared" si="97"/>
        <v>----</v>
      </c>
      <c r="BA110" s="7" t="str">
        <f t="shared" si="98"/>
        <v>----</v>
      </c>
      <c r="BB110" s="48" t="str">
        <f t="shared" si="99"/>
        <v>----</v>
      </c>
      <c r="BC110" s="7" t="str">
        <f t="shared" si="100"/>
        <v>----</v>
      </c>
      <c r="BD110" s="7" t="str">
        <f t="shared" si="101"/>
        <v>----</v>
      </c>
      <c r="BE110" s="7" t="str">
        <f t="shared" si="102"/>
        <v>----</v>
      </c>
      <c r="BF110" s="115">
        <f t="shared" si="103"/>
        <v>0.01</v>
      </c>
      <c r="BG110" s="116">
        <f t="shared" si="104"/>
        <v>-10</v>
      </c>
      <c r="BH110" s="7"/>
      <c r="BI110" s="7"/>
    </row>
    <row r="111" spans="1:61" x14ac:dyDescent="0.25">
      <c r="A111" s="363"/>
      <c r="B111" s="363"/>
      <c r="C111" s="364"/>
      <c r="D111" s="363"/>
      <c r="E111" s="363"/>
      <c r="F111" s="363"/>
      <c r="G111" s="363"/>
      <c r="H111" s="363"/>
      <c r="I111" s="363"/>
      <c r="J111" s="363"/>
      <c r="K111" s="363"/>
      <c r="L111" s="363"/>
      <c r="M111" s="363"/>
      <c r="N111" s="363"/>
      <c r="O111" s="363"/>
      <c r="P111" s="18"/>
      <c r="Q111" s="40" t="str">
        <f t="shared" si="105"/>
        <v>----</v>
      </c>
      <c r="R111" s="741"/>
      <c r="S111" s="740"/>
      <c r="T111" s="358" t="str">
        <f t="shared" si="71"/>
        <v>----</v>
      </c>
      <c r="U111" s="360">
        <f t="shared" si="72"/>
        <v>-10</v>
      </c>
      <c r="V111" s="360" t="str">
        <f t="shared" si="73"/>
        <v>----</v>
      </c>
      <c r="W111" s="361">
        <f t="shared" si="74"/>
        <v>0</v>
      </c>
      <c r="X111" s="361">
        <f t="shared" si="75"/>
        <v>0</v>
      </c>
      <c r="Y111" s="361">
        <f t="shared" si="76"/>
        <v>0</v>
      </c>
      <c r="Z111" s="361">
        <f t="shared" si="77"/>
        <v>0</v>
      </c>
      <c r="AA111" s="361">
        <f t="shared" si="78"/>
        <v>0</v>
      </c>
      <c r="AB111" s="361">
        <f t="shared" si="79"/>
        <v>0</v>
      </c>
      <c r="AC111" s="361">
        <f t="shared" si="80"/>
        <v>0</v>
      </c>
      <c r="AD111" s="361">
        <f t="shared" si="81"/>
        <v>0</v>
      </c>
      <c r="AE111" s="361">
        <f t="shared" si="82"/>
        <v>0</v>
      </c>
      <c r="AF111" s="361">
        <f t="shared" si="83"/>
        <v>0</v>
      </c>
      <c r="AG111" s="361">
        <f t="shared" si="84"/>
        <v>0</v>
      </c>
      <c r="AH111" s="362">
        <f t="shared" si="85"/>
        <v>0</v>
      </c>
      <c r="AI111" s="758"/>
      <c r="AJ111" s="745"/>
      <c r="AK111" s="756"/>
      <c r="AL111" s="757"/>
      <c r="AM111" s="81">
        <f t="shared" si="86"/>
        <v>0</v>
      </c>
      <c r="AN111" s="30"/>
      <c r="AO111" s="371" t="e">
        <f t="shared" si="87"/>
        <v>#DIV/0!</v>
      </c>
      <c r="AP111" s="371" t="e">
        <f t="shared" si="88"/>
        <v>#DIV/0!</v>
      </c>
      <c r="AQ111" s="806" t="e">
        <f t="shared" si="89"/>
        <v>#DIV/0!</v>
      </c>
      <c r="AR111" s="806"/>
      <c r="AS111" s="40" t="str">
        <f t="shared" si="90"/>
        <v>----</v>
      </c>
      <c r="AT111" s="87" t="str">
        <f t="shared" si="91"/>
        <v xml:space="preserve"> </v>
      </c>
      <c r="AU111" s="88" t="str">
        <f t="shared" si="92"/>
        <v>----</v>
      </c>
      <c r="AV111" s="88" t="str">
        <f t="shared" si="93"/>
        <v>----</v>
      </c>
      <c r="AW111" s="88" t="str">
        <f t="shared" si="94"/>
        <v>----</v>
      </c>
      <c r="AX111" s="88" t="str">
        <f t="shared" si="95"/>
        <v>----</v>
      </c>
      <c r="AY111" s="87" t="str">
        <f t="shared" si="96"/>
        <v>----</v>
      </c>
      <c r="AZ111" s="87" t="str">
        <f t="shared" si="97"/>
        <v>----</v>
      </c>
      <c r="BA111" s="7" t="str">
        <f t="shared" si="98"/>
        <v>----</v>
      </c>
      <c r="BB111" s="48" t="str">
        <f t="shared" si="99"/>
        <v>----</v>
      </c>
      <c r="BC111" s="7" t="str">
        <f t="shared" si="100"/>
        <v>----</v>
      </c>
      <c r="BD111" s="7" t="str">
        <f t="shared" si="101"/>
        <v>----</v>
      </c>
      <c r="BE111" s="7" t="str">
        <f t="shared" si="102"/>
        <v>----</v>
      </c>
      <c r="BF111" s="115">
        <f t="shared" si="103"/>
        <v>0.01</v>
      </c>
      <c r="BG111" s="116">
        <f t="shared" si="104"/>
        <v>-10</v>
      </c>
      <c r="BH111" s="7"/>
      <c r="BI111" s="7"/>
    </row>
    <row r="112" spans="1:61" x14ac:dyDescent="0.25">
      <c r="A112" s="363"/>
      <c r="B112" s="363"/>
      <c r="C112" s="364"/>
      <c r="D112" s="363"/>
      <c r="E112" s="363"/>
      <c r="F112" s="363"/>
      <c r="G112" s="363"/>
      <c r="H112" s="363"/>
      <c r="I112" s="363"/>
      <c r="J112" s="363"/>
      <c r="K112" s="363"/>
      <c r="L112" s="363"/>
      <c r="M112" s="363"/>
      <c r="N112" s="363"/>
      <c r="O112" s="363"/>
      <c r="P112" s="18"/>
      <c r="Q112" s="40" t="str">
        <f t="shared" si="105"/>
        <v>----</v>
      </c>
      <c r="R112" s="741"/>
      <c r="S112" s="740"/>
      <c r="T112" s="358" t="str">
        <f t="shared" si="71"/>
        <v>----</v>
      </c>
      <c r="U112" s="360">
        <f t="shared" si="72"/>
        <v>-10</v>
      </c>
      <c r="V112" s="360" t="str">
        <f t="shared" si="73"/>
        <v>----</v>
      </c>
      <c r="W112" s="361">
        <f t="shared" si="74"/>
        <v>0</v>
      </c>
      <c r="X112" s="361">
        <f t="shared" si="75"/>
        <v>0</v>
      </c>
      <c r="Y112" s="361">
        <f t="shared" si="76"/>
        <v>0</v>
      </c>
      <c r="Z112" s="361">
        <f t="shared" si="77"/>
        <v>0</v>
      </c>
      <c r="AA112" s="361">
        <f t="shared" si="78"/>
        <v>0</v>
      </c>
      <c r="AB112" s="361">
        <f t="shared" si="79"/>
        <v>0</v>
      </c>
      <c r="AC112" s="361">
        <f t="shared" si="80"/>
        <v>0</v>
      </c>
      <c r="AD112" s="361">
        <f t="shared" si="81"/>
        <v>0</v>
      </c>
      <c r="AE112" s="361">
        <f t="shared" si="82"/>
        <v>0</v>
      </c>
      <c r="AF112" s="361">
        <f t="shared" si="83"/>
        <v>0</v>
      </c>
      <c r="AG112" s="361">
        <f t="shared" si="84"/>
        <v>0</v>
      </c>
      <c r="AH112" s="362">
        <f t="shared" si="85"/>
        <v>0</v>
      </c>
      <c r="AI112" s="758"/>
      <c r="AJ112" s="745"/>
      <c r="AK112" s="756"/>
      <c r="AL112" s="757"/>
      <c r="AM112" s="81">
        <f t="shared" si="86"/>
        <v>0</v>
      </c>
      <c r="AN112" s="30"/>
      <c r="AO112" s="371" t="e">
        <f t="shared" si="87"/>
        <v>#DIV/0!</v>
      </c>
      <c r="AP112" s="371" t="e">
        <f t="shared" si="88"/>
        <v>#DIV/0!</v>
      </c>
      <c r="AQ112" s="806" t="e">
        <f t="shared" si="89"/>
        <v>#DIV/0!</v>
      </c>
      <c r="AR112" s="806"/>
      <c r="AS112" s="40" t="str">
        <f t="shared" si="90"/>
        <v>----</v>
      </c>
      <c r="AT112" s="87" t="str">
        <f t="shared" si="91"/>
        <v xml:space="preserve"> </v>
      </c>
      <c r="AU112" s="88" t="str">
        <f t="shared" si="92"/>
        <v>----</v>
      </c>
      <c r="AV112" s="88" t="str">
        <f t="shared" si="93"/>
        <v>----</v>
      </c>
      <c r="AW112" s="88" t="str">
        <f t="shared" si="94"/>
        <v>----</v>
      </c>
      <c r="AX112" s="88" t="str">
        <f t="shared" si="95"/>
        <v>----</v>
      </c>
      <c r="AY112" s="87" t="str">
        <f t="shared" si="96"/>
        <v>----</v>
      </c>
      <c r="AZ112" s="87" t="str">
        <f t="shared" si="97"/>
        <v>----</v>
      </c>
      <c r="BA112" s="7" t="str">
        <f t="shared" si="98"/>
        <v>----</v>
      </c>
      <c r="BB112" s="48" t="str">
        <f t="shared" si="99"/>
        <v>----</v>
      </c>
      <c r="BC112" s="7" t="str">
        <f t="shared" si="100"/>
        <v>----</v>
      </c>
      <c r="BD112" s="7" t="str">
        <f t="shared" si="101"/>
        <v>----</v>
      </c>
      <c r="BE112" s="7" t="str">
        <f t="shared" si="102"/>
        <v>----</v>
      </c>
      <c r="BF112" s="115">
        <f t="shared" si="103"/>
        <v>0.01</v>
      </c>
      <c r="BG112" s="116">
        <f t="shared" si="104"/>
        <v>-10</v>
      </c>
      <c r="BH112" s="7"/>
      <c r="BI112" s="7"/>
    </row>
    <row r="113" spans="1:61" x14ac:dyDescent="0.25">
      <c r="A113" s="363"/>
      <c r="B113" s="363"/>
      <c r="C113" s="364"/>
      <c r="D113" s="363"/>
      <c r="E113" s="363"/>
      <c r="F113" s="363"/>
      <c r="G113" s="363"/>
      <c r="H113" s="363"/>
      <c r="I113" s="363"/>
      <c r="J113" s="363"/>
      <c r="K113" s="363"/>
      <c r="L113" s="363"/>
      <c r="M113" s="363"/>
      <c r="N113" s="363"/>
      <c r="O113" s="363"/>
      <c r="P113" s="18"/>
      <c r="Q113" s="40" t="str">
        <f t="shared" si="105"/>
        <v>----</v>
      </c>
      <c r="R113" s="741"/>
      <c r="S113" s="740"/>
      <c r="T113" s="358" t="str">
        <f t="shared" si="71"/>
        <v>----</v>
      </c>
      <c r="U113" s="360">
        <f t="shared" si="72"/>
        <v>-10</v>
      </c>
      <c r="V113" s="360" t="str">
        <f t="shared" si="73"/>
        <v>----</v>
      </c>
      <c r="W113" s="361">
        <f t="shared" si="74"/>
        <v>0</v>
      </c>
      <c r="X113" s="361">
        <f t="shared" si="75"/>
        <v>0</v>
      </c>
      <c r="Y113" s="361">
        <f t="shared" si="76"/>
        <v>0</v>
      </c>
      <c r="Z113" s="361">
        <f t="shared" si="77"/>
        <v>0</v>
      </c>
      <c r="AA113" s="361">
        <f t="shared" si="78"/>
        <v>0</v>
      </c>
      <c r="AB113" s="361">
        <f t="shared" si="79"/>
        <v>0</v>
      </c>
      <c r="AC113" s="361">
        <f t="shared" si="80"/>
        <v>0</v>
      </c>
      <c r="AD113" s="361">
        <f t="shared" si="81"/>
        <v>0</v>
      </c>
      <c r="AE113" s="361">
        <f t="shared" si="82"/>
        <v>0</v>
      </c>
      <c r="AF113" s="361">
        <f t="shared" si="83"/>
        <v>0</v>
      </c>
      <c r="AG113" s="361">
        <f t="shared" si="84"/>
        <v>0</v>
      </c>
      <c r="AH113" s="362">
        <f t="shared" si="85"/>
        <v>0</v>
      </c>
      <c r="AI113" s="758"/>
      <c r="AJ113" s="745"/>
      <c r="AK113" s="756"/>
      <c r="AL113" s="757"/>
      <c r="AM113" s="81">
        <f t="shared" si="86"/>
        <v>0</v>
      </c>
      <c r="AN113" s="30"/>
      <c r="AO113" s="371" t="e">
        <f t="shared" si="87"/>
        <v>#DIV/0!</v>
      </c>
      <c r="AP113" s="371" t="e">
        <f t="shared" si="88"/>
        <v>#DIV/0!</v>
      </c>
      <c r="AQ113" s="806" t="e">
        <f t="shared" si="89"/>
        <v>#DIV/0!</v>
      </c>
      <c r="AR113" s="806"/>
      <c r="AS113" s="40" t="str">
        <f t="shared" si="90"/>
        <v>----</v>
      </c>
      <c r="AT113" s="87" t="str">
        <f t="shared" si="91"/>
        <v xml:space="preserve"> </v>
      </c>
      <c r="AU113" s="88" t="str">
        <f t="shared" si="92"/>
        <v>----</v>
      </c>
      <c r="AV113" s="88" t="str">
        <f t="shared" si="93"/>
        <v>----</v>
      </c>
      <c r="AW113" s="88" t="str">
        <f t="shared" si="94"/>
        <v>----</v>
      </c>
      <c r="AX113" s="88" t="str">
        <f t="shared" si="95"/>
        <v>----</v>
      </c>
      <c r="AY113" s="87" t="str">
        <f t="shared" si="96"/>
        <v>----</v>
      </c>
      <c r="AZ113" s="87" t="str">
        <f t="shared" si="97"/>
        <v>----</v>
      </c>
      <c r="BA113" s="7" t="str">
        <f t="shared" si="98"/>
        <v>----</v>
      </c>
      <c r="BB113" s="48" t="str">
        <f t="shared" si="99"/>
        <v>----</v>
      </c>
      <c r="BC113" s="7" t="str">
        <f t="shared" si="100"/>
        <v>----</v>
      </c>
      <c r="BD113" s="7" t="str">
        <f t="shared" si="101"/>
        <v>----</v>
      </c>
      <c r="BE113" s="7" t="str">
        <f t="shared" si="102"/>
        <v>----</v>
      </c>
      <c r="BF113" s="115">
        <f t="shared" si="103"/>
        <v>0.01</v>
      </c>
      <c r="BG113" s="116">
        <f t="shared" si="104"/>
        <v>-10</v>
      </c>
      <c r="BH113" s="7"/>
      <c r="BI113" s="7"/>
    </row>
    <row r="114" spans="1:61" x14ac:dyDescent="0.25">
      <c r="A114" s="363"/>
      <c r="B114" s="363"/>
      <c r="C114" s="364"/>
      <c r="D114" s="363"/>
      <c r="E114" s="363"/>
      <c r="F114" s="363"/>
      <c r="G114" s="363"/>
      <c r="H114" s="363"/>
      <c r="I114" s="363"/>
      <c r="J114" s="363"/>
      <c r="K114" s="363"/>
      <c r="L114" s="363"/>
      <c r="M114" s="363"/>
      <c r="N114" s="363"/>
      <c r="O114" s="363"/>
      <c r="P114" s="18"/>
      <c r="Q114" s="40" t="str">
        <f t="shared" si="105"/>
        <v>----</v>
      </c>
      <c r="R114" s="741"/>
      <c r="S114" s="740"/>
      <c r="T114" s="358" t="str">
        <f t="shared" si="71"/>
        <v>----</v>
      </c>
      <c r="U114" s="360">
        <f t="shared" si="72"/>
        <v>-10</v>
      </c>
      <c r="V114" s="360" t="str">
        <f t="shared" si="73"/>
        <v>----</v>
      </c>
      <c r="W114" s="361">
        <f t="shared" si="74"/>
        <v>0</v>
      </c>
      <c r="X114" s="361">
        <f t="shared" si="75"/>
        <v>0</v>
      </c>
      <c r="Y114" s="361">
        <f t="shared" si="76"/>
        <v>0</v>
      </c>
      <c r="Z114" s="361">
        <f t="shared" si="77"/>
        <v>0</v>
      </c>
      <c r="AA114" s="361">
        <f t="shared" si="78"/>
        <v>0</v>
      </c>
      <c r="AB114" s="361">
        <f t="shared" si="79"/>
        <v>0</v>
      </c>
      <c r="AC114" s="361">
        <f t="shared" si="80"/>
        <v>0</v>
      </c>
      <c r="AD114" s="361">
        <f t="shared" si="81"/>
        <v>0</v>
      </c>
      <c r="AE114" s="361">
        <f t="shared" si="82"/>
        <v>0</v>
      </c>
      <c r="AF114" s="361">
        <f t="shared" si="83"/>
        <v>0</v>
      </c>
      <c r="AG114" s="361">
        <f t="shared" si="84"/>
        <v>0</v>
      </c>
      <c r="AH114" s="362">
        <f t="shared" si="85"/>
        <v>0</v>
      </c>
      <c r="AI114" s="758"/>
      <c r="AJ114" s="745"/>
      <c r="AK114" s="756"/>
      <c r="AL114" s="757"/>
      <c r="AM114" s="81">
        <f t="shared" si="86"/>
        <v>0</v>
      </c>
      <c r="AN114" s="30"/>
      <c r="AO114" s="371" t="e">
        <f t="shared" si="87"/>
        <v>#DIV/0!</v>
      </c>
      <c r="AP114" s="371" t="e">
        <f t="shared" si="88"/>
        <v>#DIV/0!</v>
      </c>
      <c r="AQ114" s="806" t="e">
        <f t="shared" si="89"/>
        <v>#DIV/0!</v>
      </c>
      <c r="AR114" s="806"/>
      <c r="AS114" s="40" t="str">
        <f t="shared" si="90"/>
        <v>----</v>
      </c>
      <c r="AT114" s="87" t="str">
        <f t="shared" si="91"/>
        <v xml:space="preserve"> </v>
      </c>
      <c r="AU114" s="88" t="str">
        <f t="shared" si="92"/>
        <v>----</v>
      </c>
      <c r="AV114" s="88" t="str">
        <f t="shared" si="93"/>
        <v>----</v>
      </c>
      <c r="AW114" s="88" t="str">
        <f t="shared" si="94"/>
        <v>----</v>
      </c>
      <c r="AX114" s="88" t="str">
        <f t="shared" si="95"/>
        <v>----</v>
      </c>
      <c r="AY114" s="87" t="str">
        <f t="shared" si="96"/>
        <v>----</v>
      </c>
      <c r="AZ114" s="87" t="str">
        <f t="shared" si="97"/>
        <v>----</v>
      </c>
      <c r="BA114" s="7" t="str">
        <f t="shared" si="98"/>
        <v>----</v>
      </c>
      <c r="BB114" s="48" t="str">
        <f t="shared" si="99"/>
        <v>----</v>
      </c>
      <c r="BC114" s="7" t="str">
        <f t="shared" si="100"/>
        <v>----</v>
      </c>
      <c r="BD114" s="7" t="str">
        <f t="shared" si="101"/>
        <v>----</v>
      </c>
      <c r="BE114" s="7" t="str">
        <f t="shared" si="102"/>
        <v>----</v>
      </c>
      <c r="BF114" s="115">
        <f t="shared" si="103"/>
        <v>0.01</v>
      </c>
      <c r="BG114" s="116">
        <f t="shared" si="104"/>
        <v>-10</v>
      </c>
      <c r="BH114" s="7"/>
      <c r="BI114" s="7"/>
    </row>
    <row r="115" spans="1:61" x14ac:dyDescent="0.25">
      <c r="A115" s="363"/>
      <c r="B115" s="363"/>
      <c r="C115" s="364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18"/>
      <c r="Q115" s="40" t="str">
        <f t="shared" si="105"/>
        <v>----</v>
      </c>
      <c r="R115" s="741"/>
      <c r="S115" s="740"/>
      <c r="T115" s="358" t="str">
        <f t="shared" si="71"/>
        <v>----</v>
      </c>
      <c r="U115" s="360">
        <f t="shared" si="72"/>
        <v>-10</v>
      </c>
      <c r="V115" s="360" t="str">
        <f t="shared" si="73"/>
        <v>----</v>
      </c>
      <c r="W115" s="361">
        <f t="shared" si="74"/>
        <v>0</v>
      </c>
      <c r="X115" s="361">
        <f t="shared" si="75"/>
        <v>0</v>
      </c>
      <c r="Y115" s="361">
        <f t="shared" si="76"/>
        <v>0</v>
      </c>
      <c r="Z115" s="361">
        <f t="shared" si="77"/>
        <v>0</v>
      </c>
      <c r="AA115" s="361">
        <f t="shared" si="78"/>
        <v>0</v>
      </c>
      <c r="AB115" s="361">
        <f t="shared" si="79"/>
        <v>0</v>
      </c>
      <c r="AC115" s="361">
        <f t="shared" si="80"/>
        <v>0</v>
      </c>
      <c r="AD115" s="361">
        <f t="shared" si="81"/>
        <v>0</v>
      </c>
      <c r="AE115" s="361">
        <f t="shared" si="82"/>
        <v>0</v>
      </c>
      <c r="AF115" s="361">
        <f t="shared" si="83"/>
        <v>0</v>
      </c>
      <c r="AG115" s="361">
        <f t="shared" si="84"/>
        <v>0</v>
      </c>
      <c r="AH115" s="362">
        <f t="shared" si="85"/>
        <v>0</v>
      </c>
      <c r="AI115" s="758"/>
      <c r="AJ115" s="745"/>
      <c r="AK115" s="756"/>
      <c r="AL115" s="757"/>
      <c r="AM115" s="81">
        <f t="shared" si="86"/>
        <v>0</v>
      </c>
      <c r="AN115" s="30"/>
      <c r="AO115" s="371" t="e">
        <f t="shared" si="87"/>
        <v>#DIV/0!</v>
      </c>
      <c r="AP115" s="371" t="e">
        <f t="shared" si="88"/>
        <v>#DIV/0!</v>
      </c>
      <c r="AQ115" s="806" t="e">
        <f t="shared" si="89"/>
        <v>#DIV/0!</v>
      </c>
      <c r="AR115" s="806"/>
      <c r="AS115" s="40" t="str">
        <f t="shared" si="90"/>
        <v>----</v>
      </c>
      <c r="AT115" s="87" t="str">
        <f t="shared" si="91"/>
        <v xml:space="preserve"> </v>
      </c>
      <c r="AU115" s="88" t="str">
        <f t="shared" si="92"/>
        <v>----</v>
      </c>
      <c r="AV115" s="88" t="str">
        <f t="shared" si="93"/>
        <v>----</v>
      </c>
      <c r="AW115" s="88" t="str">
        <f t="shared" si="94"/>
        <v>----</v>
      </c>
      <c r="AX115" s="88" t="str">
        <f t="shared" si="95"/>
        <v>----</v>
      </c>
      <c r="AY115" s="87" t="str">
        <f t="shared" si="96"/>
        <v>----</v>
      </c>
      <c r="AZ115" s="87" t="str">
        <f t="shared" si="97"/>
        <v>----</v>
      </c>
      <c r="BA115" s="7" t="str">
        <f t="shared" si="98"/>
        <v>----</v>
      </c>
      <c r="BB115" s="48" t="str">
        <f t="shared" si="99"/>
        <v>----</v>
      </c>
      <c r="BC115" s="7" t="str">
        <f t="shared" si="100"/>
        <v>----</v>
      </c>
      <c r="BD115" s="7" t="str">
        <f t="shared" si="101"/>
        <v>----</v>
      </c>
      <c r="BE115" s="7" t="str">
        <f t="shared" si="102"/>
        <v>----</v>
      </c>
      <c r="BF115" s="115">
        <f t="shared" si="103"/>
        <v>0.01</v>
      </c>
      <c r="BG115" s="116">
        <f t="shared" si="104"/>
        <v>-10</v>
      </c>
      <c r="BH115" s="7"/>
      <c r="BI115" s="7"/>
    </row>
    <row r="116" spans="1:61" x14ac:dyDescent="0.25">
      <c r="A116" s="363"/>
      <c r="B116" s="363"/>
      <c r="C116" s="36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18"/>
      <c r="Q116" s="40" t="str">
        <f t="shared" si="105"/>
        <v>----</v>
      </c>
      <c r="R116" s="741"/>
      <c r="S116" s="740"/>
      <c r="T116" s="358" t="str">
        <f t="shared" si="71"/>
        <v>----</v>
      </c>
      <c r="U116" s="360">
        <f t="shared" si="72"/>
        <v>-10</v>
      </c>
      <c r="V116" s="360" t="str">
        <f t="shared" si="73"/>
        <v>----</v>
      </c>
      <c r="W116" s="361">
        <f t="shared" si="74"/>
        <v>0</v>
      </c>
      <c r="X116" s="361">
        <f t="shared" si="75"/>
        <v>0</v>
      </c>
      <c r="Y116" s="361">
        <f t="shared" si="76"/>
        <v>0</v>
      </c>
      <c r="Z116" s="361">
        <f t="shared" si="77"/>
        <v>0</v>
      </c>
      <c r="AA116" s="361">
        <f t="shared" si="78"/>
        <v>0</v>
      </c>
      <c r="AB116" s="361">
        <f t="shared" si="79"/>
        <v>0</v>
      </c>
      <c r="AC116" s="361">
        <f t="shared" si="80"/>
        <v>0</v>
      </c>
      <c r="AD116" s="361">
        <f t="shared" si="81"/>
        <v>0</v>
      </c>
      <c r="AE116" s="361">
        <f t="shared" si="82"/>
        <v>0</v>
      </c>
      <c r="AF116" s="361">
        <f t="shared" si="83"/>
        <v>0</v>
      </c>
      <c r="AG116" s="361">
        <f t="shared" si="84"/>
        <v>0</v>
      </c>
      <c r="AH116" s="362">
        <f t="shared" si="85"/>
        <v>0</v>
      </c>
      <c r="AI116" s="758"/>
      <c r="AJ116" s="745"/>
      <c r="AK116" s="756"/>
      <c r="AL116" s="757"/>
      <c r="AM116" s="81">
        <f t="shared" si="86"/>
        <v>0</v>
      </c>
      <c r="AN116" s="30"/>
      <c r="AO116" s="371" t="e">
        <f t="shared" si="87"/>
        <v>#DIV/0!</v>
      </c>
      <c r="AP116" s="371" t="e">
        <f t="shared" si="88"/>
        <v>#DIV/0!</v>
      </c>
      <c r="AQ116" s="806" t="e">
        <f t="shared" si="89"/>
        <v>#DIV/0!</v>
      </c>
      <c r="AR116" s="806"/>
      <c r="AS116" s="40" t="str">
        <f t="shared" si="90"/>
        <v>----</v>
      </c>
      <c r="AT116" s="87" t="str">
        <f t="shared" si="91"/>
        <v xml:space="preserve"> </v>
      </c>
      <c r="AU116" s="88" t="str">
        <f t="shared" si="92"/>
        <v>----</v>
      </c>
      <c r="AV116" s="88" t="str">
        <f t="shared" si="93"/>
        <v>----</v>
      </c>
      <c r="AW116" s="88" t="str">
        <f t="shared" si="94"/>
        <v>----</v>
      </c>
      <c r="AX116" s="88" t="str">
        <f t="shared" si="95"/>
        <v>----</v>
      </c>
      <c r="AY116" s="87" t="str">
        <f t="shared" si="96"/>
        <v>----</v>
      </c>
      <c r="AZ116" s="87" t="str">
        <f t="shared" si="97"/>
        <v>----</v>
      </c>
      <c r="BA116" s="7" t="str">
        <f t="shared" si="98"/>
        <v>----</v>
      </c>
      <c r="BB116" s="48" t="str">
        <f t="shared" si="99"/>
        <v>----</v>
      </c>
      <c r="BC116" s="7" t="str">
        <f t="shared" si="100"/>
        <v>----</v>
      </c>
      <c r="BD116" s="7" t="str">
        <f t="shared" si="101"/>
        <v>----</v>
      </c>
      <c r="BE116" s="7" t="str">
        <f t="shared" si="102"/>
        <v>----</v>
      </c>
      <c r="BF116" s="115">
        <f t="shared" si="103"/>
        <v>0.01</v>
      </c>
      <c r="BG116" s="116">
        <f t="shared" si="104"/>
        <v>-10</v>
      </c>
      <c r="BH116" s="7"/>
      <c r="BI116" s="7"/>
    </row>
    <row r="117" spans="1:61" x14ac:dyDescent="0.25">
      <c r="A117" s="363"/>
      <c r="B117" s="363"/>
      <c r="C117" s="364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18"/>
      <c r="Q117" s="40" t="str">
        <f t="shared" si="105"/>
        <v>----</v>
      </c>
      <c r="R117" s="741"/>
      <c r="S117" s="740"/>
      <c r="T117" s="358" t="str">
        <f t="shared" si="71"/>
        <v>----</v>
      </c>
      <c r="U117" s="360">
        <f t="shared" si="72"/>
        <v>-10</v>
      </c>
      <c r="V117" s="360" t="str">
        <f t="shared" si="73"/>
        <v>----</v>
      </c>
      <c r="W117" s="361">
        <f t="shared" si="74"/>
        <v>0</v>
      </c>
      <c r="X117" s="361">
        <f t="shared" si="75"/>
        <v>0</v>
      </c>
      <c r="Y117" s="361">
        <f t="shared" si="76"/>
        <v>0</v>
      </c>
      <c r="Z117" s="361">
        <f t="shared" si="77"/>
        <v>0</v>
      </c>
      <c r="AA117" s="361">
        <f t="shared" si="78"/>
        <v>0</v>
      </c>
      <c r="AB117" s="361">
        <f t="shared" si="79"/>
        <v>0</v>
      </c>
      <c r="AC117" s="361">
        <f t="shared" si="80"/>
        <v>0</v>
      </c>
      <c r="AD117" s="361">
        <f t="shared" si="81"/>
        <v>0</v>
      </c>
      <c r="AE117" s="361">
        <f t="shared" si="82"/>
        <v>0</v>
      </c>
      <c r="AF117" s="361">
        <f t="shared" si="83"/>
        <v>0</v>
      </c>
      <c r="AG117" s="361">
        <f t="shared" si="84"/>
        <v>0</v>
      </c>
      <c r="AH117" s="362">
        <f t="shared" si="85"/>
        <v>0</v>
      </c>
      <c r="AI117" s="758"/>
      <c r="AJ117" s="745"/>
      <c r="AK117" s="756"/>
      <c r="AL117" s="757"/>
      <c r="AM117" s="81">
        <f t="shared" si="86"/>
        <v>0</v>
      </c>
      <c r="AN117" s="30"/>
      <c r="AO117" s="371" t="e">
        <f t="shared" si="87"/>
        <v>#DIV/0!</v>
      </c>
      <c r="AP117" s="371" t="e">
        <f t="shared" si="88"/>
        <v>#DIV/0!</v>
      </c>
      <c r="AQ117" s="806" t="e">
        <f t="shared" si="89"/>
        <v>#DIV/0!</v>
      </c>
      <c r="AR117" s="806"/>
      <c r="AS117" s="40" t="str">
        <f t="shared" si="90"/>
        <v>----</v>
      </c>
      <c r="AT117" s="87" t="str">
        <f t="shared" si="91"/>
        <v xml:space="preserve"> </v>
      </c>
      <c r="AU117" s="88" t="str">
        <f t="shared" si="92"/>
        <v>----</v>
      </c>
      <c r="AV117" s="88" t="str">
        <f t="shared" si="93"/>
        <v>----</v>
      </c>
      <c r="AW117" s="88" t="str">
        <f t="shared" si="94"/>
        <v>----</v>
      </c>
      <c r="AX117" s="88" t="str">
        <f t="shared" si="95"/>
        <v>----</v>
      </c>
      <c r="AY117" s="87" t="str">
        <f t="shared" si="96"/>
        <v>----</v>
      </c>
      <c r="AZ117" s="87" t="str">
        <f t="shared" si="97"/>
        <v>----</v>
      </c>
      <c r="BA117" s="7" t="str">
        <f t="shared" si="98"/>
        <v>----</v>
      </c>
      <c r="BB117" s="48" t="str">
        <f t="shared" si="99"/>
        <v>----</v>
      </c>
      <c r="BC117" s="7" t="str">
        <f t="shared" si="100"/>
        <v>----</v>
      </c>
      <c r="BD117" s="7" t="str">
        <f t="shared" si="101"/>
        <v>----</v>
      </c>
      <c r="BE117" s="7" t="str">
        <f t="shared" si="102"/>
        <v>----</v>
      </c>
      <c r="BF117" s="115">
        <f t="shared" si="103"/>
        <v>0.01</v>
      </c>
      <c r="BG117" s="116">
        <f t="shared" si="104"/>
        <v>-10</v>
      </c>
      <c r="BH117" s="7"/>
      <c r="BI117" s="7"/>
    </row>
    <row r="118" spans="1:61" x14ac:dyDescent="0.25">
      <c r="A118" s="363"/>
      <c r="B118" s="363"/>
      <c r="C118" s="364"/>
      <c r="D118" s="363"/>
      <c r="E118" s="363"/>
      <c r="F118" s="363"/>
      <c r="G118" s="363"/>
      <c r="H118" s="363"/>
      <c r="I118" s="363"/>
      <c r="J118" s="363"/>
      <c r="K118" s="363"/>
      <c r="L118" s="363"/>
      <c r="M118" s="363"/>
      <c r="N118" s="363"/>
      <c r="O118" s="363"/>
      <c r="P118" s="18"/>
      <c r="Q118" s="40" t="str">
        <f t="shared" si="105"/>
        <v>----</v>
      </c>
      <c r="R118" s="741"/>
      <c r="S118" s="740"/>
      <c r="T118" s="358" t="str">
        <f t="shared" si="71"/>
        <v>----</v>
      </c>
      <c r="U118" s="360">
        <f t="shared" si="72"/>
        <v>-10</v>
      </c>
      <c r="V118" s="360" t="str">
        <f t="shared" si="73"/>
        <v>----</v>
      </c>
      <c r="W118" s="361">
        <f t="shared" si="74"/>
        <v>0</v>
      </c>
      <c r="X118" s="361">
        <f t="shared" si="75"/>
        <v>0</v>
      </c>
      <c r="Y118" s="361">
        <f t="shared" si="76"/>
        <v>0</v>
      </c>
      <c r="Z118" s="361">
        <f t="shared" si="77"/>
        <v>0</v>
      </c>
      <c r="AA118" s="361">
        <f t="shared" si="78"/>
        <v>0</v>
      </c>
      <c r="AB118" s="361">
        <f t="shared" si="79"/>
        <v>0</v>
      </c>
      <c r="AC118" s="361">
        <f t="shared" si="80"/>
        <v>0</v>
      </c>
      <c r="AD118" s="361">
        <f t="shared" si="81"/>
        <v>0</v>
      </c>
      <c r="AE118" s="361">
        <f t="shared" si="82"/>
        <v>0</v>
      </c>
      <c r="AF118" s="361">
        <f t="shared" si="83"/>
        <v>0</v>
      </c>
      <c r="AG118" s="361">
        <f t="shared" si="84"/>
        <v>0</v>
      </c>
      <c r="AH118" s="362">
        <f t="shared" si="85"/>
        <v>0</v>
      </c>
      <c r="AI118" s="758"/>
      <c r="AJ118" s="745"/>
      <c r="AK118" s="756"/>
      <c r="AL118" s="757"/>
      <c r="AM118" s="81">
        <f t="shared" si="86"/>
        <v>0</v>
      </c>
      <c r="AN118" s="30"/>
      <c r="AO118" s="371" t="e">
        <f t="shared" si="87"/>
        <v>#DIV/0!</v>
      </c>
      <c r="AP118" s="371" t="e">
        <f t="shared" si="88"/>
        <v>#DIV/0!</v>
      </c>
      <c r="AQ118" s="806" t="e">
        <f t="shared" si="89"/>
        <v>#DIV/0!</v>
      </c>
      <c r="AR118" s="806"/>
      <c r="AS118" s="40" t="str">
        <f t="shared" si="90"/>
        <v>----</v>
      </c>
      <c r="AT118" s="87" t="str">
        <f t="shared" si="91"/>
        <v xml:space="preserve"> </v>
      </c>
      <c r="AU118" s="88" t="str">
        <f t="shared" si="92"/>
        <v>----</v>
      </c>
      <c r="AV118" s="88" t="str">
        <f t="shared" si="93"/>
        <v>----</v>
      </c>
      <c r="AW118" s="88" t="str">
        <f t="shared" si="94"/>
        <v>----</v>
      </c>
      <c r="AX118" s="88" t="str">
        <f t="shared" si="95"/>
        <v>----</v>
      </c>
      <c r="AY118" s="87" t="str">
        <f t="shared" si="96"/>
        <v>----</v>
      </c>
      <c r="AZ118" s="87" t="str">
        <f t="shared" si="97"/>
        <v>----</v>
      </c>
      <c r="BA118" s="7" t="str">
        <f t="shared" si="98"/>
        <v>----</v>
      </c>
      <c r="BB118" s="48" t="str">
        <f t="shared" si="99"/>
        <v>----</v>
      </c>
      <c r="BC118" s="7" t="str">
        <f t="shared" si="100"/>
        <v>----</v>
      </c>
      <c r="BD118" s="7" t="str">
        <f t="shared" si="101"/>
        <v>----</v>
      </c>
      <c r="BE118" s="7" t="str">
        <f t="shared" si="102"/>
        <v>----</v>
      </c>
      <c r="BF118" s="115">
        <f t="shared" si="103"/>
        <v>0.01</v>
      </c>
      <c r="BG118" s="116">
        <f t="shared" si="104"/>
        <v>-10</v>
      </c>
      <c r="BH118" s="7"/>
      <c r="BI118" s="7"/>
    </row>
    <row r="119" spans="1:61" x14ac:dyDescent="0.25">
      <c r="A119" s="363"/>
      <c r="B119" s="363"/>
      <c r="C119" s="364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18"/>
      <c r="Q119" s="40" t="str">
        <f t="shared" si="105"/>
        <v>----</v>
      </c>
      <c r="R119" s="741"/>
      <c r="S119" s="740"/>
      <c r="T119" s="358" t="str">
        <f t="shared" si="71"/>
        <v>----</v>
      </c>
      <c r="U119" s="360">
        <f t="shared" si="72"/>
        <v>-10</v>
      </c>
      <c r="V119" s="360" t="str">
        <f t="shared" si="73"/>
        <v>----</v>
      </c>
      <c r="W119" s="361">
        <f t="shared" si="74"/>
        <v>0</v>
      </c>
      <c r="X119" s="361">
        <f t="shared" si="75"/>
        <v>0</v>
      </c>
      <c r="Y119" s="361">
        <f t="shared" si="76"/>
        <v>0</v>
      </c>
      <c r="Z119" s="361">
        <f t="shared" si="77"/>
        <v>0</v>
      </c>
      <c r="AA119" s="361">
        <f t="shared" si="78"/>
        <v>0</v>
      </c>
      <c r="AB119" s="361">
        <f t="shared" si="79"/>
        <v>0</v>
      </c>
      <c r="AC119" s="361">
        <f t="shared" si="80"/>
        <v>0</v>
      </c>
      <c r="AD119" s="361">
        <f t="shared" si="81"/>
        <v>0</v>
      </c>
      <c r="AE119" s="361">
        <f t="shared" si="82"/>
        <v>0</v>
      </c>
      <c r="AF119" s="361">
        <f t="shared" si="83"/>
        <v>0</v>
      </c>
      <c r="AG119" s="361">
        <f t="shared" si="84"/>
        <v>0</v>
      </c>
      <c r="AH119" s="362">
        <f t="shared" si="85"/>
        <v>0</v>
      </c>
      <c r="AI119" s="758"/>
      <c r="AJ119" s="745"/>
      <c r="AK119" s="756"/>
      <c r="AL119" s="757"/>
      <c r="AM119" s="81">
        <f t="shared" si="86"/>
        <v>0</v>
      </c>
      <c r="AN119" s="30"/>
      <c r="AO119" s="371" t="e">
        <f t="shared" si="87"/>
        <v>#DIV/0!</v>
      </c>
      <c r="AP119" s="371" t="e">
        <f t="shared" si="88"/>
        <v>#DIV/0!</v>
      </c>
      <c r="AQ119" s="806" t="e">
        <f t="shared" si="89"/>
        <v>#DIV/0!</v>
      </c>
      <c r="AR119" s="806"/>
      <c r="AS119" s="40" t="str">
        <f t="shared" si="90"/>
        <v>----</v>
      </c>
      <c r="AT119" s="87" t="str">
        <f t="shared" si="91"/>
        <v xml:space="preserve"> </v>
      </c>
      <c r="AU119" s="88" t="str">
        <f t="shared" si="92"/>
        <v>----</v>
      </c>
      <c r="AV119" s="88" t="str">
        <f t="shared" si="93"/>
        <v>----</v>
      </c>
      <c r="AW119" s="88" t="str">
        <f t="shared" si="94"/>
        <v>----</v>
      </c>
      <c r="AX119" s="88" t="str">
        <f t="shared" si="95"/>
        <v>----</v>
      </c>
      <c r="AY119" s="87" t="str">
        <f t="shared" si="96"/>
        <v>----</v>
      </c>
      <c r="AZ119" s="87" t="str">
        <f t="shared" si="97"/>
        <v>----</v>
      </c>
      <c r="BA119" s="7" t="str">
        <f t="shared" si="98"/>
        <v>----</v>
      </c>
      <c r="BB119" s="48" t="str">
        <f t="shared" si="99"/>
        <v>----</v>
      </c>
      <c r="BC119" s="7" t="str">
        <f t="shared" si="100"/>
        <v>----</v>
      </c>
      <c r="BD119" s="7" t="str">
        <f t="shared" si="101"/>
        <v>----</v>
      </c>
      <c r="BE119" s="7" t="str">
        <f t="shared" si="102"/>
        <v>----</v>
      </c>
      <c r="BF119" s="115">
        <f t="shared" si="103"/>
        <v>0.01</v>
      </c>
      <c r="BG119" s="116">
        <f t="shared" si="104"/>
        <v>-10</v>
      </c>
      <c r="BH119" s="7"/>
      <c r="BI119" s="7"/>
    </row>
    <row r="120" spans="1:61" x14ac:dyDescent="0.25">
      <c r="A120" s="363"/>
      <c r="B120" s="363"/>
      <c r="C120" s="364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18"/>
      <c r="Q120" s="41" t="str">
        <f t="shared" si="105"/>
        <v>----</v>
      </c>
      <c r="R120" s="742"/>
      <c r="S120" s="743"/>
      <c r="T120" s="359" t="str">
        <f t="shared" si="71"/>
        <v>----</v>
      </c>
      <c r="U120" s="360">
        <f t="shared" si="72"/>
        <v>-10</v>
      </c>
      <c r="V120" s="360" t="str">
        <f t="shared" si="73"/>
        <v>----</v>
      </c>
      <c r="W120" s="361">
        <f t="shared" si="74"/>
        <v>0</v>
      </c>
      <c r="X120" s="361">
        <f t="shared" si="75"/>
        <v>0</v>
      </c>
      <c r="Y120" s="361">
        <f t="shared" si="76"/>
        <v>0</v>
      </c>
      <c r="Z120" s="361">
        <f t="shared" si="77"/>
        <v>0</v>
      </c>
      <c r="AA120" s="361">
        <f t="shared" si="78"/>
        <v>0</v>
      </c>
      <c r="AB120" s="361">
        <f t="shared" si="79"/>
        <v>0</v>
      </c>
      <c r="AC120" s="361">
        <f t="shared" si="80"/>
        <v>0</v>
      </c>
      <c r="AD120" s="361">
        <f t="shared" si="81"/>
        <v>0</v>
      </c>
      <c r="AE120" s="361">
        <f t="shared" si="82"/>
        <v>0</v>
      </c>
      <c r="AF120" s="361">
        <f t="shared" si="83"/>
        <v>0</v>
      </c>
      <c r="AG120" s="361">
        <f t="shared" si="84"/>
        <v>0</v>
      </c>
      <c r="AH120" s="362">
        <f t="shared" si="85"/>
        <v>0</v>
      </c>
      <c r="AI120" s="759"/>
      <c r="AJ120" s="750"/>
      <c r="AK120" s="753"/>
      <c r="AL120" s="754"/>
      <c r="AM120" s="81">
        <f t="shared" si="86"/>
        <v>0</v>
      </c>
      <c r="AN120" s="30"/>
      <c r="AO120" s="372" t="e">
        <f t="shared" si="87"/>
        <v>#DIV/0!</v>
      </c>
      <c r="AP120" s="372" t="e">
        <f t="shared" si="88"/>
        <v>#DIV/0!</v>
      </c>
      <c r="AQ120" s="807" t="e">
        <f t="shared" si="89"/>
        <v>#DIV/0!</v>
      </c>
      <c r="AR120" s="807"/>
      <c r="AS120" s="41" t="str">
        <f t="shared" si="90"/>
        <v>----</v>
      </c>
      <c r="AT120" s="91" t="str">
        <f t="shared" si="91"/>
        <v xml:space="preserve"> </v>
      </c>
      <c r="AU120" s="92" t="str">
        <f t="shared" si="92"/>
        <v>----</v>
      </c>
      <c r="AV120" s="92" t="str">
        <f t="shared" si="93"/>
        <v>----</v>
      </c>
      <c r="AW120" s="92" t="str">
        <f t="shared" si="94"/>
        <v>----</v>
      </c>
      <c r="AX120" s="92" t="str">
        <f t="shared" si="95"/>
        <v>----</v>
      </c>
      <c r="AY120" s="91" t="str">
        <f t="shared" si="96"/>
        <v>----</v>
      </c>
      <c r="AZ120" s="91" t="str">
        <f t="shared" si="97"/>
        <v>----</v>
      </c>
      <c r="BA120" s="7" t="str">
        <f t="shared" si="98"/>
        <v>----</v>
      </c>
      <c r="BB120" s="48" t="str">
        <f t="shared" si="99"/>
        <v>----</v>
      </c>
      <c r="BC120" s="7" t="str">
        <f t="shared" si="100"/>
        <v>----</v>
      </c>
      <c r="BD120" s="7" t="str">
        <f t="shared" si="101"/>
        <v>----</v>
      </c>
      <c r="BE120" s="7" t="str">
        <f t="shared" si="102"/>
        <v>----</v>
      </c>
      <c r="BF120" s="115">
        <f t="shared" si="103"/>
        <v>0.01</v>
      </c>
      <c r="BG120" s="116">
        <f t="shared" si="104"/>
        <v>-10</v>
      </c>
      <c r="BH120" s="7"/>
      <c r="BI120" s="7"/>
    </row>
    <row r="121" spans="1:61" x14ac:dyDescent="0.25">
      <c r="A121" s="363"/>
      <c r="B121" s="363"/>
      <c r="C121" s="364"/>
      <c r="D121" s="363"/>
      <c r="E121" s="363"/>
      <c r="F121" s="363"/>
      <c r="G121" s="363"/>
      <c r="H121" s="363"/>
      <c r="I121" s="363"/>
      <c r="J121" s="363"/>
      <c r="K121" s="363"/>
      <c r="L121" s="363"/>
      <c r="M121" s="363"/>
      <c r="N121" s="363"/>
      <c r="O121" s="363"/>
      <c r="P121" s="18"/>
      <c r="Q121" s="40" t="str">
        <f t="shared" si="105"/>
        <v>----</v>
      </c>
      <c r="R121" s="741"/>
      <c r="S121" s="740"/>
      <c r="T121" s="358" t="str">
        <f t="shared" si="71"/>
        <v>----</v>
      </c>
      <c r="U121" s="360">
        <f t="shared" si="72"/>
        <v>-10</v>
      </c>
      <c r="V121" s="360" t="str">
        <f t="shared" si="73"/>
        <v>----</v>
      </c>
      <c r="W121" s="361">
        <f t="shared" si="74"/>
        <v>0</v>
      </c>
      <c r="X121" s="361">
        <f t="shared" si="75"/>
        <v>0</v>
      </c>
      <c r="Y121" s="361">
        <f t="shared" si="76"/>
        <v>0</v>
      </c>
      <c r="Z121" s="361">
        <f t="shared" si="77"/>
        <v>0</v>
      </c>
      <c r="AA121" s="361">
        <f t="shared" si="78"/>
        <v>0</v>
      </c>
      <c r="AB121" s="361">
        <f t="shared" si="79"/>
        <v>0</v>
      </c>
      <c r="AC121" s="361">
        <f t="shared" si="80"/>
        <v>0</v>
      </c>
      <c r="AD121" s="361">
        <f t="shared" si="81"/>
        <v>0</v>
      </c>
      <c r="AE121" s="361">
        <f t="shared" si="82"/>
        <v>0</v>
      </c>
      <c r="AF121" s="361">
        <f t="shared" si="83"/>
        <v>0</v>
      </c>
      <c r="AG121" s="361">
        <f t="shared" si="84"/>
        <v>0</v>
      </c>
      <c r="AH121" s="362">
        <f t="shared" si="85"/>
        <v>0</v>
      </c>
      <c r="AI121" s="758"/>
      <c r="AJ121" s="745"/>
      <c r="AK121" s="756"/>
      <c r="AL121" s="757"/>
      <c r="AM121" s="81">
        <f t="shared" si="86"/>
        <v>0</v>
      </c>
      <c r="AN121" s="30"/>
      <c r="AO121" s="371" t="e">
        <f t="shared" si="87"/>
        <v>#DIV/0!</v>
      </c>
      <c r="AP121" s="371" t="e">
        <f t="shared" si="88"/>
        <v>#DIV/0!</v>
      </c>
      <c r="AQ121" s="806" t="e">
        <f t="shared" si="89"/>
        <v>#DIV/0!</v>
      </c>
      <c r="AR121" s="806"/>
      <c r="AS121" s="40" t="str">
        <f t="shared" si="90"/>
        <v>----</v>
      </c>
      <c r="AT121" s="87" t="str">
        <f t="shared" si="91"/>
        <v xml:space="preserve"> </v>
      </c>
      <c r="AU121" s="88" t="str">
        <f t="shared" si="92"/>
        <v>----</v>
      </c>
      <c r="AV121" s="88" t="str">
        <f t="shared" si="93"/>
        <v>----</v>
      </c>
      <c r="AW121" s="88" t="str">
        <f t="shared" si="94"/>
        <v>----</v>
      </c>
      <c r="AX121" s="88" t="str">
        <f t="shared" si="95"/>
        <v>----</v>
      </c>
      <c r="AY121" s="87" t="str">
        <f t="shared" si="96"/>
        <v>----</v>
      </c>
      <c r="AZ121" s="87" t="str">
        <f t="shared" si="97"/>
        <v>----</v>
      </c>
      <c r="BA121" s="7" t="str">
        <f t="shared" si="98"/>
        <v>----</v>
      </c>
      <c r="BB121" s="48" t="str">
        <f t="shared" si="99"/>
        <v>----</v>
      </c>
      <c r="BC121" s="7" t="str">
        <f t="shared" si="100"/>
        <v>----</v>
      </c>
      <c r="BD121" s="7" t="str">
        <f t="shared" si="101"/>
        <v>----</v>
      </c>
      <c r="BE121" s="7" t="str">
        <f t="shared" si="102"/>
        <v>----</v>
      </c>
      <c r="BF121" s="115">
        <f t="shared" si="103"/>
        <v>0.01</v>
      </c>
      <c r="BG121" s="116">
        <f t="shared" si="104"/>
        <v>-10</v>
      </c>
      <c r="BH121" s="7"/>
      <c r="BI121" s="7"/>
    </row>
    <row r="122" spans="1:61" x14ac:dyDescent="0.25">
      <c r="A122" s="363"/>
      <c r="B122" s="363"/>
      <c r="C122" s="364"/>
      <c r="D122" s="363"/>
      <c r="E122" s="363"/>
      <c r="F122" s="363"/>
      <c r="G122" s="363"/>
      <c r="H122" s="363"/>
      <c r="I122" s="363"/>
      <c r="J122" s="363"/>
      <c r="K122" s="363"/>
      <c r="L122" s="363"/>
      <c r="M122" s="363"/>
      <c r="N122" s="363"/>
      <c r="O122" s="363"/>
      <c r="P122" s="18"/>
      <c r="Q122" s="40" t="str">
        <f t="shared" si="105"/>
        <v>----</v>
      </c>
      <c r="R122" s="741"/>
      <c r="S122" s="740"/>
      <c r="T122" s="358" t="str">
        <f t="shared" si="71"/>
        <v>----</v>
      </c>
      <c r="U122" s="360">
        <f t="shared" si="72"/>
        <v>-10</v>
      </c>
      <c r="V122" s="360" t="str">
        <f t="shared" si="73"/>
        <v>----</v>
      </c>
      <c r="W122" s="361">
        <f t="shared" si="74"/>
        <v>0</v>
      </c>
      <c r="X122" s="361">
        <f t="shared" si="75"/>
        <v>0</v>
      </c>
      <c r="Y122" s="361">
        <f t="shared" si="76"/>
        <v>0</v>
      </c>
      <c r="Z122" s="361">
        <f t="shared" si="77"/>
        <v>0</v>
      </c>
      <c r="AA122" s="361">
        <f t="shared" si="78"/>
        <v>0</v>
      </c>
      <c r="AB122" s="361">
        <f t="shared" si="79"/>
        <v>0</v>
      </c>
      <c r="AC122" s="361">
        <f t="shared" si="80"/>
        <v>0</v>
      </c>
      <c r="AD122" s="361">
        <f t="shared" si="81"/>
        <v>0</v>
      </c>
      <c r="AE122" s="361">
        <f t="shared" si="82"/>
        <v>0</v>
      </c>
      <c r="AF122" s="361">
        <f t="shared" si="83"/>
        <v>0</v>
      </c>
      <c r="AG122" s="361">
        <f t="shared" si="84"/>
        <v>0</v>
      </c>
      <c r="AH122" s="362">
        <f t="shared" si="85"/>
        <v>0</v>
      </c>
      <c r="AI122" s="758"/>
      <c r="AJ122" s="745"/>
      <c r="AK122" s="756"/>
      <c r="AL122" s="757"/>
      <c r="AM122" s="81">
        <f t="shared" si="86"/>
        <v>0</v>
      </c>
      <c r="AN122" s="30"/>
      <c r="AO122" s="371" t="e">
        <f t="shared" si="87"/>
        <v>#DIV/0!</v>
      </c>
      <c r="AP122" s="371" t="e">
        <f t="shared" si="88"/>
        <v>#DIV/0!</v>
      </c>
      <c r="AQ122" s="806" t="e">
        <f t="shared" si="89"/>
        <v>#DIV/0!</v>
      </c>
      <c r="AR122" s="806"/>
      <c r="AS122" s="40" t="str">
        <f t="shared" si="90"/>
        <v>----</v>
      </c>
      <c r="AT122" s="87" t="str">
        <f t="shared" si="91"/>
        <v xml:space="preserve"> </v>
      </c>
      <c r="AU122" s="88" t="str">
        <f t="shared" si="92"/>
        <v>----</v>
      </c>
      <c r="AV122" s="88" t="str">
        <f t="shared" si="93"/>
        <v>----</v>
      </c>
      <c r="AW122" s="88" t="str">
        <f t="shared" si="94"/>
        <v>----</v>
      </c>
      <c r="AX122" s="88" t="str">
        <f t="shared" si="95"/>
        <v>----</v>
      </c>
      <c r="AY122" s="87" t="str">
        <f t="shared" si="96"/>
        <v>----</v>
      </c>
      <c r="AZ122" s="87" t="str">
        <f t="shared" si="97"/>
        <v>----</v>
      </c>
      <c r="BA122" s="7" t="str">
        <f t="shared" si="98"/>
        <v>----</v>
      </c>
      <c r="BB122" s="48" t="str">
        <f t="shared" si="99"/>
        <v>----</v>
      </c>
      <c r="BC122" s="7" t="str">
        <f t="shared" si="100"/>
        <v>----</v>
      </c>
      <c r="BD122" s="7" t="str">
        <f t="shared" si="101"/>
        <v>----</v>
      </c>
      <c r="BE122" s="7" t="str">
        <f t="shared" si="102"/>
        <v>----</v>
      </c>
      <c r="BF122" s="115">
        <f t="shared" si="103"/>
        <v>0.01</v>
      </c>
      <c r="BG122" s="116">
        <f t="shared" si="104"/>
        <v>-10</v>
      </c>
      <c r="BH122" s="7"/>
      <c r="BI122" s="7"/>
    </row>
    <row r="123" spans="1:61" x14ac:dyDescent="0.25">
      <c r="A123" s="363"/>
      <c r="B123" s="363"/>
      <c r="C123" s="364"/>
      <c r="D123" s="363"/>
      <c r="E123" s="363"/>
      <c r="F123" s="363"/>
      <c r="G123" s="363"/>
      <c r="H123" s="363"/>
      <c r="I123" s="363"/>
      <c r="J123" s="363"/>
      <c r="K123" s="363"/>
      <c r="L123" s="363"/>
      <c r="M123" s="363"/>
      <c r="N123" s="363"/>
      <c r="O123" s="363"/>
      <c r="P123" s="18"/>
      <c r="Q123" s="40" t="str">
        <f t="shared" si="105"/>
        <v>----</v>
      </c>
      <c r="R123" s="741"/>
      <c r="S123" s="740"/>
      <c r="T123" s="358" t="str">
        <f t="shared" si="71"/>
        <v>----</v>
      </c>
      <c r="U123" s="360">
        <f t="shared" si="72"/>
        <v>-10</v>
      </c>
      <c r="V123" s="360" t="str">
        <f t="shared" si="73"/>
        <v>----</v>
      </c>
      <c r="W123" s="361">
        <f t="shared" si="74"/>
        <v>0</v>
      </c>
      <c r="X123" s="361">
        <f t="shared" si="75"/>
        <v>0</v>
      </c>
      <c r="Y123" s="361">
        <f t="shared" si="76"/>
        <v>0</v>
      </c>
      <c r="Z123" s="361">
        <f t="shared" si="77"/>
        <v>0</v>
      </c>
      <c r="AA123" s="361">
        <f t="shared" si="78"/>
        <v>0</v>
      </c>
      <c r="AB123" s="361">
        <f t="shared" si="79"/>
        <v>0</v>
      </c>
      <c r="AC123" s="361">
        <f t="shared" si="80"/>
        <v>0</v>
      </c>
      <c r="AD123" s="361">
        <f t="shared" si="81"/>
        <v>0</v>
      </c>
      <c r="AE123" s="361">
        <f t="shared" si="82"/>
        <v>0</v>
      </c>
      <c r="AF123" s="361">
        <f t="shared" si="83"/>
        <v>0</v>
      </c>
      <c r="AG123" s="361">
        <f t="shared" si="84"/>
        <v>0</v>
      </c>
      <c r="AH123" s="362">
        <f t="shared" si="85"/>
        <v>0</v>
      </c>
      <c r="AI123" s="758"/>
      <c r="AJ123" s="745"/>
      <c r="AK123" s="756"/>
      <c r="AL123" s="757"/>
      <c r="AM123" s="81">
        <f t="shared" si="86"/>
        <v>0</v>
      </c>
      <c r="AN123" s="30"/>
      <c r="AO123" s="371" t="e">
        <f t="shared" si="87"/>
        <v>#DIV/0!</v>
      </c>
      <c r="AP123" s="371" t="e">
        <f t="shared" si="88"/>
        <v>#DIV/0!</v>
      </c>
      <c r="AQ123" s="806" t="e">
        <f t="shared" si="89"/>
        <v>#DIV/0!</v>
      </c>
      <c r="AR123" s="806"/>
      <c r="AS123" s="40" t="str">
        <f t="shared" si="90"/>
        <v>----</v>
      </c>
      <c r="AT123" s="87" t="str">
        <f t="shared" si="91"/>
        <v xml:space="preserve"> </v>
      </c>
      <c r="AU123" s="88" t="str">
        <f t="shared" si="92"/>
        <v>----</v>
      </c>
      <c r="AV123" s="88" t="str">
        <f t="shared" si="93"/>
        <v>----</v>
      </c>
      <c r="AW123" s="88" t="str">
        <f t="shared" si="94"/>
        <v>----</v>
      </c>
      <c r="AX123" s="88" t="str">
        <f t="shared" si="95"/>
        <v>----</v>
      </c>
      <c r="AY123" s="87" t="str">
        <f t="shared" si="96"/>
        <v>----</v>
      </c>
      <c r="AZ123" s="87" t="str">
        <f t="shared" si="97"/>
        <v>----</v>
      </c>
      <c r="BA123" s="7" t="str">
        <f t="shared" si="98"/>
        <v>----</v>
      </c>
      <c r="BB123" s="48" t="str">
        <f t="shared" si="99"/>
        <v>----</v>
      </c>
      <c r="BC123" s="7" t="str">
        <f t="shared" si="100"/>
        <v>----</v>
      </c>
      <c r="BD123" s="7" t="str">
        <f t="shared" si="101"/>
        <v>----</v>
      </c>
      <c r="BE123" s="7" t="str">
        <f t="shared" si="102"/>
        <v>----</v>
      </c>
      <c r="BF123" s="115">
        <f t="shared" si="103"/>
        <v>0.01</v>
      </c>
      <c r="BG123" s="116">
        <f t="shared" si="104"/>
        <v>-10</v>
      </c>
      <c r="BH123" s="7"/>
      <c r="BI123" s="7"/>
    </row>
    <row r="124" spans="1:61" x14ac:dyDescent="0.25">
      <c r="A124" s="363"/>
      <c r="B124" s="363"/>
      <c r="C124" s="364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18"/>
      <c r="Q124" s="40" t="str">
        <f t="shared" si="105"/>
        <v>----</v>
      </c>
      <c r="R124" s="741"/>
      <c r="S124" s="740"/>
      <c r="T124" s="358" t="str">
        <f t="shared" si="71"/>
        <v>----</v>
      </c>
      <c r="U124" s="360">
        <f t="shared" si="72"/>
        <v>-10</v>
      </c>
      <c r="V124" s="360" t="str">
        <f t="shared" si="73"/>
        <v>----</v>
      </c>
      <c r="W124" s="361">
        <f t="shared" si="74"/>
        <v>0</v>
      </c>
      <c r="X124" s="361">
        <f t="shared" si="75"/>
        <v>0</v>
      </c>
      <c r="Y124" s="361">
        <f t="shared" si="76"/>
        <v>0</v>
      </c>
      <c r="Z124" s="361">
        <f t="shared" si="77"/>
        <v>0</v>
      </c>
      <c r="AA124" s="361">
        <f t="shared" si="78"/>
        <v>0</v>
      </c>
      <c r="AB124" s="361">
        <f t="shared" si="79"/>
        <v>0</v>
      </c>
      <c r="AC124" s="361">
        <f t="shared" si="80"/>
        <v>0</v>
      </c>
      <c r="AD124" s="361">
        <f t="shared" si="81"/>
        <v>0</v>
      </c>
      <c r="AE124" s="361">
        <f t="shared" si="82"/>
        <v>0</v>
      </c>
      <c r="AF124" s="361">
        <f t="shared" si="83"/>
        <v>0</v>
      </c>
      <c r="AG124" s="361">
        <f t="shared" si="84"/>
        <v>0</v>
      </c>
      <c r="AH124" s="362">
        <f t="shared" si="85"/>
        <v>0</v>
      </c>
      <c r="AI124" s="758"/>
      <c r="AJ124" s="745"/>
      <c r="AK124" s="756"/>
      <c r="AL124" s="757"/>
      <c r="AM124" s="81">
        <f t="shared" si="86"/>
        <v>0</v>
      </c>
      <c r="AN124" s="30"/>
      <c r="AO124" s="371" t="e">
        <f t="shared" si="87"/>
        <v>#DIV/0!</v>
      </c>
      <c r="AP124" s="371" t="e">
        <f t="shared" si="88"/>
        <v>#DIV/0!</v>
      </c>
      <c r="AQ124" s="806" t="e">
        <f t="shared" si="89"/>
        <v>#DIV/0!</v>
      </c>
      <c r="AR124" s="806"/>
      <c r="AS124" s="40" t="str">
        <f t="shared" si="90"/>
        <v>----</v>
      </c>
      <c r="AT124" s="87" t="str">
        <f t="shared" si="91"/>
        <v xml:space="preserve"> </v>
      </c>
      <c r="AU124" s="88" t="str">
        <f t="shared" si="92"/>
        <v>----</v>
      </c>
      <c r="AV124" s="88" t="str">
        <f t="shared" si="93"/>
        <v>----</v>
      </c>
      <c r="AW124" s="88" t="str">
        <f t="shared" si="94"/>
        <v>----</v>
      </c>
      <c r="AX124" s="88" t="str">
        <f t="shared" si="95"/>
        <v>----</v>
      </c>
      <c r="AY124" s="87" t="str">
        <f t="shared" si="96"/>
        <v>----</v>
      </c>
      <c r="AZ124" s="87" t="str">
        <f t="shared" si="97"/>
        <v>----</v>
      </c>
      <c r="BA124" s="7" t="str">
        <f t="shared" si="98"/>
        <v>----</v>
      </c>
      <c r="BB124" s="48" t="str">
        <f t="shared" si="99"/>
        <v>----</v>
      </c>
      <c r="BC124" s="7" t="str">
        <f t="shared" si="100"/>
        <v>----</v>
      </c>
      <c r="BD124" s="7" t="str">
        <f t="shared" si="101"/>
        <v>----</v>
      </c>
      <c r="BE124" s="7" t="str">
        <f t="shared" si="102"/>
        <v>----</v>
      </c>
      <c r="BF124" s="115">
        <f t="shared" si="103"/>
        <v>0.01</v>
      </c>
      <c r="BG124" s="116">
        <f t="shared" si="104"/>
        <v>-10</v>
      </c>
      <c r="BH124" s="7"/>
      <c r="BI124" s="7"/>
    </row>
    <row r="125" spans="1:61" x14ac:dyDescent="0.25">
      <c r="A125" s="363"/>
      <c r="B125" s="363"/>
      <c r="C125" s="364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18"/>
      <c r="Q125" s="40" t="str">
        <f t="shared" si="105"/>
        <v>----</v>
      </c>
      <c r="R125" s="741"/>
      <c r="S125" s="740"/>
      <c r="T125" s="358" t="str">
        <f t="shared" si="71"/>
        <v>----</v>
      </c>
      <c r="U125" s="360">
        <f t="shared" si="72"/>
        <v>-10</v>
      </c>
      <c r="V125" s="360" t="str">
        <f t="shared" si="73"/>
        <v>----</v>
      </c>
      <c r="W125" s="361">
        <f t="shared" si="74"/>
        <v>0</v>
      </c>
      <c r="X125" s="361">
        <f t="shared" si="75"/>
        <v>0</v>
      </c>
      <c r="Y125" s="361">
        <f t="shared" si="76"/>
        <v>0</v>
      </c>
      <c r="Z125" s="361">
        <f t="shared" si="77"/>
        <v>0</v>
      </c>
      <c r="AA125" s="361">
        <f t="shared" si="78"/>
        <v>0</v>
      </c>
      <c r="AB125" s="361">
        <f t="shared" si="79"/>
        <v>0</v>
      </c>
      <c r="AC125" s="361">
        <f t="shared" si="80"/>
        <v>0</v>
      </c>
      <c r="AD125" s="361">
        <f t="shared" si="81"/>
        <v>0</v>
      </c>
      <c r="AE125" s="361">
        <f t="shared" si="82"/>
        <v>0</v>
      </c>
      <c r="AF125" s="361">
        <f t="shared" si="83"/>
        <v>0</v>
      </c>
      <c r="AG125" s="361">
        <f t="shared" si="84"/>
        <v>0</v>
      </c>
      <c r="AH125" s="362">
        <f t="shared" si="85"/>
        <v>0</v>
      </c>
      <c r="AI125" s="758"/>
      <c r="AJ125" s="745"/>
      <c r="AK125" s="756"/>
      <c r="AL125" s="757"/>
      <c r="AM125" s="81">
        <f t="shared" si="86"/>
        <v>0</v>
      </c>
      <c r="AN125" s="30"/>
      <c r="AO125" s="371" t="e">
        <f t="shared" si="87"/>
        <v>#DIV/0!</v>
      </c>
      <c r="AP125" s="371" t="e">
        <f t="shared" si="88"/>
        <v>#DIV/0!</v>
      </c>
      <c r="AQ125" s="806" t="e">
        <f t="shared" si="89"/>
        <v>#DIV/0!</v>
      </c>
      <c r="AR125" s="806"/>
      <c r="AS125" s="40" t="str">
        <f t="shared" si="90"/>
        <v>----</v>
      </c>
      <c r="AT125" s="87" t="str">
        <f t="shared" si="91"/>
        <v xml:space="preserve"> </v>
      </c>
      <c r="AU125" s="88" t="str">
        <f t="shared" si="92"/>
        <v>----</v>
      </c>
      <c r="AV125" s="88" t="str">
        <f t="shared" si="93"/>
        <v>----</v>
      </c>
      <c r="AW125" s="88" t="str">
        <f t="shared" si="94"/>
        <v>----</v>
      </c>
      <c r="AX125" s="88" t="str">
        <f t="shared" si="95"/>
        <v>----</v>
      </c>
      <c r="AY125" s="87" t="str">
        <f t="shared" si="96"/>
        <v>----</v>
      </c>
      <c r="AZ125" s="87" t="str">
        <f t="shared" si="97"/>
        <v>----</v>
      </c>
      <c r="BA125" s="7" t="str">
        <f t="shared" si="98"/>
        <v>----</v>
      </c>
      <c r="BB125" s="48" t="str">
        <f t="shared" si="99"/>
        <v>----</v>
      </c>
      <c r="BC125" s="7" t="str">
        <f t="shared" si="100"/>
        <v>----</v>
      </c>
      <c r="BD125" s="7" t="str">
        <f t="shared" si="101"/>
        <v>----</v>
      </c>
      <c r="BE125" s="7" t="str">
        <f t="shared" si="102"/>
        <v>----</v>
      </c>
      <c r="BF125" s="115">
        <f t="shared" si="103"/>
        <v>0.01</v>
      </c>
      <c r="BG125" s="116">
        <f t="shared" si="104"/>
        <v>-10</v>
      </c>
      <c r="BH125" s="7"/>
      <c r="BI125" s="7"/>
    </row>
    <row r="126" spans="1:61" x14ac:dyDescent="0.25">
      <c r="A126" s="363"/>
      <c r="B126" s="363"/>
      <c r="C126" s="364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18"/>
      <c r="Q126" s="40" t="str">
        <f t="shared" si="105"/>
        <v>----</v>
      </c>
      <c r="R126" s="741"/>
      <c r="S126" s="740"/>
      <c r="T126" s="358" t="str">
        <f t="shared" si="71"/>
        <v>----</v>
      </c>
      <c r="U126" s="360">
        <f t="shared" si="72"/>
        <v>-10</v>
      </c>
      <c r="V126" s="360" t="str">
        <f t="shared" si="73"/>
        <v>----</v>
      </c>
      <c r="W126" s="361">
        <f t="shared" si="74"/>
        <v>0</v>
      </c>
      <c r="X126" s="361">
        <f t="shared" si="75"/>
        <v>0</v>
      </c>
      <c r="Y126" s="361">
        <f t="shared" si="76"/>
        <v>0</v>
      </c>
      <c r="Z126" s="361">
        <f t="shared" si="77"/>
        <v>0</v>
      </c>
      <c r="AA126" s="361">
        <f t="shared" si="78"/>
        <v>0</v>
      </c>
      <c r="AB126" s="361">
        <f t="shared" si="79"/>
        <v>0</v>
      </c>
      <c r="AC126" s="361">
        <f t="shared" si="80"/>
        <v>0</v>
      </c>
      <c r="AD126" s="361">
        <f t="shared" si="81"/>
        <v>0</v>
      </c>
      <c r="AE126" s="361">
        <f t="shared" si="82"/>
        <v>0</v>
      </c>
      <c r="AF126" s="361">
        <f t="shared" si="83"/>
        <v>0</v>
      </c>
      <c r="AG126" s="361">
        <f t="shared" si="84"/>
        <v>0</v>
      </c>
      <c r="AH126" s="362">
        <f t="shared" si="85"/>
        <v>0</v>
      </c>
      <c r="AI126" s="758"/>
      <c r="AJ126" s="745"/>
      <c r="AK126" s="756"/>
      <c r="AL126" s="757"/>
      <c r="AM126" s="81">
        <f t="shared" si="86"/>
        <v>0</v>
      </c>
      <c r="AN126" s="30"/>
      <c r="AO126" s="371" t="e">
        <f t="shared" si="87"/>
        <v>#DIV/0!</v>
      </c>
      <c r="AP126" s="371" t="e">
        <f t="shared" si="88"/>
        <v>#DIV/0!</v>
      </c>
      <c r="AQ126" s="806" t="e">
        <f t="shared" si="89"/>
        <v>#DIV/0!</v>
      </c>
      <c r="AR126" s="806"/>
      <c r="AS126" s="40" t="str">
        <f t="shared" si="90"/>
        <v>----</v>
      </c>
      <c r="AT126" s="87" t="str">
        <f t="shared" si="91"/>
        <v xml:space="preserve"> </v>
      </c>
      <c r="AU126" s="88" t="str">
        <f t="shared" si="92"/>
        <v>----</v>
      </c>
      <c r="AV126" s="88" t="str">
        <f t="shared" si="93"/>
        <v>----</v>
      </c>
      <c r="AW126" s="88" t="str">
        <f t="shared" si="94"/>
        <v>----</v>
      </c>
      <c r="AX126" s="88" t="str">
        <f t="shared" si="95"/>
        <v>----</v>
      </c>
      <c r="AY126" s="87" t="str">
        <f t="shared" si="96"/>
        <v>----</v>
      </c>
      <c r="AZ126" s="87" t="str">
        <f t="shared" si="97"/>
        <v>----</v>
      </c>
      <c r="BA126" s="7" t="str">
        <f t="shared" si="98"/>
        <v>----</v>
      </c>
      <c r="BB126" s="48" t="str">
        <f t="shared" si="99"/>
        <v>----</v>
      </c>
      <c r="BC126" s="7" t="str">
        <f t="shared" si="100"/>
        <v>----</v>
      </c>
      <c r="BD126" s="7" t="str">
        <f t="shared" si="101"/>
        <v>----</v>
      </c>
      <c r="BE126" s="7" t="str">
        <f t="shared" si="102"/>
        <v>----</v>
      </c>
      <c r="BF126" s="115">
        <f t="shared" si="103"/>
        <v>0.01</v>
      </c>
      <c r="BG126" s="116">
        <f t="shared" si="104"/>
        <v>-10</v>
      </c>
      <c r="BH126" s="7"/>
      <c r="BI126" s="7"/>
    </row>
    <row r="127" spans="1:61" x14ac:dyDescent="0.25">
      <c r="A127" s="363"/>
      <c r="B127" s="363"/>
      <c r="C127" s="364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18"/>
      <c r="Q127" s="40" t="str">
        <f t="shared" si="105"/>
        <v>----</v>
      </c>
      <c r="R127" s="741"/>
      <c r="S127" s="740"/>
      <c r="T127" s="358" t="str">
        <f t="shared" si="71"/>
        <v>----</v>
      </c>
      <c r="U127" s="360">
        <f t="shared" si="72"/>
        <v>-10</v>
      </c>
      <c r="V127" s="360" t="str">
        <f t="shared" si="73"/>
        <v>----</v>
      </c>
      <c r="W127" s="361">
        <f t="shared" si="74"/>
        <v>0</v>
      </c>
      <c r="X127" s="361">
        <f t="shared" si="75"/>
        <v>0</v>
      </c>
      <c r="Y127" s="361">
        <f t="shared" si="76"/>
        <v>0</v>
      </c>
      <c r="Z127" s="361">
        <f t="shared" si="77"/>
        <v>0</v>
      </c>
      <c r="AA127" s="361">
        <f t="shared" si="78"/>
        <v>0</v>
      </c>
      <c r="AB127" s="361">
        <f t="shared" si="79"/>
        <v>0</v>
      </c>
      <c r="AC127" s="361">
        <f t="shared" si="80"/>
        <v>0</v>
      </c>
      <c r="AD127" s="361">
        <f t="shared" si="81"/>
        <v>0</v>
      </c>
      <c r="AE127" s="361">
        <f t="shared" si="82"/>
        <v>0</v>
      </c>
      <c r="AF127" s="361">
        <f t="shared" si="83"/>
        <v>0</v>
      </c>
      <c r="AG127" s="361">
        <f t="shared" si="84"/>
        <v>0</v>
      </c>
      <c r="AH127" s="362">
        <f t="shared" si="85"/>
        <v>0</v>
      </c>
      <c r="AI127" s="758"/>
      <c r="AJ127" s="745"/>
      <c r="AK127" s="756"/>
      <c r="AL127" s="757"/>
      <c r="AM127" s="81">
        <f t="shared" si="86"/>
        <v>0</v>
      </c>
      <c r="AN127" s="30"/>
      <c r="AO127" s="371" t="e">
        <f t="shared" si="87"/>
        <v>#DIV/0!</v>
      </c>
      <c r="AP127" s="371" t="e">
        <f t="shared" si="88"/>
        <v>#DIV/0!</v>
      </c>
      <c r="AQ127" s="806" t="e">
        <f t="shared" si="89"/>
        <v>#DIV/0!</v>
      </c>
      <c r="AR127" s="806"/>
      <c r="AS127" s="40" t="str">
        <f t="shared" si="90"/>
        <v>----</v>
      </c>
      <c r="AT127" s="87" t="str">
        <f t="shared" si="91"/>
        <v xml:space="preserve"> </v>
      </c>
      <c r="AU127" s="88" t="str">
        <f t="shared" si="92"/>
        <v>----</v>
      </c>
      <c r="AV127" s="88" t="str">
        <f t="shared" si="93"/>
        <v>----</v>
      </c>
      <c r="AW127" s="88" t="str">
        <f t="shared" si="94"/>
        <v>----</v>
      </c>
      <c r="AX127" s="88" t="str">
        <f t="shared" si="95"/>
        <v>----</v>
      </c>
      <c r="AY127" s="87" t="str">
        <f t="shared" si="96"/>
        <v>----</v>
      </c>
      <c r="AZ127" s="87" t="str">
        <f t="shared" si="97"/>
        <v>----</v>
      </c>
      <c r="BA127" s="7" t="str">
        <f t="shared" si="98"/>
        <v>----</v>
      </c>
      <c r="BB127" s="48" t="str">
        <f t="shared" si="99"/>
        <v>----</v>
      </c>
      <c r="BC127" s="7" t="str">
        <f t="shared" si="100"/>
        <v>----</v>
      </c>
      <c r="BD127" s="7" t="str">
        <f t="shared" si="101"/>
        <v>----</v>
      </c>
      <c r="BE127" s="7" t="str">
        <f t="shared" si="102"/>
        <v>----</v>
      </c>
      <c r="BF127" s="115">
        <f t="shared" si="103"/>
        <v>0.01</v>
      </c>
      <c r="BG127" s="116">
        <f t="shared" si="104"/>
        <v>-10</v>
      </c>
      <c r="BH127" s="7"/>
      <c r="BI127" s="7"/>
    </row>
    <row r="128" spans="1:61" x14ac:dyDescent="0.25">
      <c r="A128" s="363"/>
      <c r="B128" s="363"/>
      <c r="C128" s="364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  <c r="N128" s="363"/>
      <c r="O128" s="363"/>
      <c r="P128" s="18"/>
      <c r="Q128" s="40" t="str">
        <f t="shared" si="105"/>
        <v>----</v>
      </c>
      <c r="R128" s="741"/>
      <c r="S128" s="740"/>
      <c r="T128" s="358" t="str">
        <f t="shared" si="71"/>
        <v>----</v>
      </c>
      <c r="U128" s="360">
        <f t="shared" si="72"/>
        <v>-10</v>
      </c>
      <c r="V128" s="360" t="str">
        <f t="shared" si="73"/>
        <v>----</v>
      </c>
      <c r="W128" s="361">
        <f t="shared" si="74"/>
        <v>0</v>
      </c>
      <c r="X128" s="361">
        <f t="shared" si="75"/>
        <v>0</v>
      </c>
      <c r="Y128" s="361">
        <f t="shared" si="76"/>
        <v>0</v>
      </c>
      <c r="Z128" s="361">
        <f t="shared" si="77"/>
        <v>0</v>
      </c>
      <c r="AA128" s="361">
        <f t="shared" si="78"/>
        <v>0</v>
      </c>
      <c r="AB128" s="361">
        <f t="shared" si="79"/>
        <v>0</v>
      </c>
      <c r="AC128" s="361">
        <f t="shared" si="80"/>
        <v>0</v>
      </c>
      <c r="AD128" s="361">
        <f t="shared" si="81"/>
        <v>0</v>
      </c>
      <c r="AE128" s="361">
        <f t="shared" si="82"/>
        <v>0</v>
      </c>
      <c r="AF128" s="361">
        <f t="shared" si="83"/>
        <v>0</v>
      </c>
      <c r="AG128" s="361">
        <f t="shared" si="84"/>
        <v>0</v>
      </c>
      <c r="AH128" s="362">
        <f t="shared" si="85"/>
        <v>0</v>
      </c>
      <c r="AI128" s="758"/>
      <c r="AJ128" s="745"/>
      <c r="AK128" s="756"/>
      <c r="AL128" s="757"/>
      <c r="AM128" s="81">
        <f t="shared" si="86"/>
        <v>0</v>
      </c>
      <c r="AN128" s="30"/>
      <c r="AO128" s="371" t="e">
        <f t="shared" si="87"/>
        <v>#DIV/0!</v>
      </c>
      <c r="AP128" s="371" t="e">
        <f t="shared" si="88"/>
        <v>#DIV/0!</v>
      </c>
      <c r="AQ128" s="806" t="e">
        <f t="shared" si="89"/>
        <v>#DIV/0!</v>
      </c>
      <c r="AR128" s="806"/>
      <c r="AS128" s="40" t="str">
        <f t="shared" si="90"/>
        <v>----</v>
      </c>
      <c r="AT128" s="87" t="str">
        <f t="shared" si="91"/>
        <v xml:space="preserve"> </v>
      </c>
      <c r="AU128" s="88" t="str">
        <f t="shared" si="92"/>
        <v>----</v>
      </c>
      <c r="AV128" s="88" t="str">
        <f t="shared" si="93"/>
        <v>----</v>
      </c>
      <c r="AW128" s="88" t="str">
        <f t="shared" si="94"/>
        <v>----</v>
      </c>
      <c r="AX128" s="88" t="str">
        <f t="shared" si="95"/>
        <v>----</v>
      </c>
      <c r="AY128" s="87" t="str">
        <f t="shared" si="96"/>
        <v>----</v>
      </c>
      <c r="AZ128" s="87" t="str">
        <f t="shared" si="97"/>
        <v>----</v>
      </c>
      <c r="BA128" s="7" t="str">
        <f t="shared" si="98"/>
        <v>----</v>
      </c>
      <c r="BB128" s="48" t="str">
        <f t="shared" si="99"/>
        <v>----</v>
      </c>
      <c r="BC128" s="7" t="str">
        <f t="shared" si="100"/>
        <v>----</v>
      </c>
      <c r="BD128" s="7" t="str">
        <f t="shared" si="101"/>
        <v>----</v>
      </c>
      <c r="BE128" s="7" t="str">
        <f t="shared" si="102"/>
        <v>----</v>
      </c>
      <c r="BF128" s="115">
        <f t="shared" si="103"/>
        <v>0.01</v>
      </c>
      <c r="BG128" s="116">
        <f t="shared" si="104"/>
        <v>-10</v>
      </c>
      <c r="BH128" s="7"/>
      <c r="BI128" s="7"/>
    </row>
    <row r="129" spans="1:61" x14ac:dyDescent="0.25">
      <c r="A129" s="363"/>
      <c r="B129" s="363"/>
      <c r="C129" s="364"/>
      <c r="D129" s="363"/>
      <c r="E129" s="363"/>
      <c r="F129" s="363"/>
      <c r="G129" s="363"/>
      <c r="H129" s="363"/>
      <c r="I129" s="363"/>
      <c r="J129" s="363"/>
      <c r="K129" s="363"/>
      <c r="L129" s="363"/>
      <c r="M129" s="363"/>
      <c r="N129" s="363"/>
      <c r="O129" s="363"/>
      <c r="P129" s="18"/>
      <c r="Q129" s="40" t="str">
        <f t="shared" si="105"/>
        <v>----</v>
      </c>
      <c r="R129" s="741"/>
      <c r="S129" s="740"/>
      <c r="T129" s="358" t="str">
        <f t="shared" si="71"/>
        <v>----</v>
      </c>
      <c r="U129" s="360">
        <f t="shared" si="72"/>
        <v>-10</v>
      </c>
      <c r="V129" s="360" t="str">
        <f t="shared" si="73"/>
        <v>----</v>
      </c>
      <c r="W129" s="361">
        <f t="shared" si="74"/>
        <v>0</v>
      </c>
      <c r="X129" s="361">
        <f t="shared" si="75"/>
        <v>0</v>
      </c>
      <c r="Y129" s="361">
        <f t="shared" si="76"/>
        <v>0</v>
      </c>
      <c r="Z129" s="361">
        <f t="shared" si="77"/>
        <v>0</v>
      </c>
      <c r="AA129" s="361">
        <f t="shared" si="78"/>
        <v>0</v>
      </c>
      <c r="AB129" s="361">
        <f t="shared" si="79"/>
        <v>0</v>
      </c>
      <c r="AC129" s="361">
        <f t="shared" si="80"/>
        <v>0</v>
      </c>
      <c r="AD129" s="361">
        <f t="shared" si="81"/>
        <v>0</v>
      </c>
      <c r="AE129" s="361">
        <f t="shared" si="82"/>
        <v>0</v>
      </c>
      <c r="AF129" s="361">
        <f t="shared" si="83"/>
        <v>0</v>
      </c>
      <c r="AG129" s="361">
        <f t="shared" si="84"/>
        <v>0</v>
      </c>
      <c r="AH129" s="362">
        <f t="shared" si="85"/>
        <v>0</v>
      </c>
      <c r="AI129" s="758"/>
      <c r="AJ129" s="745"/>
      <c r="AK129" s="756"/>
      <c r="AL129" s="757"/>
      <c r="AM129" s="81">
        <f t="shared" si="86"/>
        <v>0</v>
      </c>
      <c r="AN129" s="30"/>
      <c r="AO129" s="371" t="e">
        <f t="shared" si="87"/>
        <v>#DIV/0!</v>
      </c>
      <c r="AP129" s="371" t="e">
        <f t="shared" si="88"/>
        <v>#DIV/0!</v>
      </c>
      <c r="AQ129" s="806" t="e">
        <f t="shared" si="89"/>
        <v>#DIV/0!</v>
      </c>
      <c r="AR129" s="806"/>
      <c r="AS129" s="40" t="str">
        <f t="shared" si="90"/>
        <v>----</v>
      </c>
      <c r="AT129" s="87" t="str">
        <f t="shared" si="91"/>
        <v xml:space="preserve"> </v>
      </c>
      <c r="AU129" s="88" t="str">
        <f t="shared" si="92"/>
        <v>----</v>
      </c>
      <c r="AV129" s="88" t="str">
        <f t="shared" si="93"/>
        <v>----</v>
      </c>
      <c r="AW129" s="88" t="str">
        <f t="shared" si="94"/>
        <v>----</v>
      </c>
      <c r="AX129" s="88" t="str">
        <f t="shared" si="95"/>
        <v>----</v>
      </c>
      <c r="AY129" s="87" t="str">
        <f t="shared" si="96"/>
        <v>----</v>
      </c>
      <c r="AZ129" s="87" t="str">
        <f t="shared" si="97"/>
        <v>----</v>
      </c>
      <c r="BA129" s="7" t="str">
        <f t="shared" si="98"/>
        <v>----</v>
      </c>
      <c r="BB129" s="48" t="str">
        <f t="shared" si="99"/>
        <v>----</v>
      </c>
      <c r="BC129" s="7" t="str">
        <f t="shared" si="100"/>
        <v>----</v>
      </c>
      <c r="BD129" s="7" t="str">
        <f t="shared" si="101"/>
        <v>----</v>
      </c>
      <c r="BE129" s="7" t="str">
        <f t="shared" si="102"/>
        <v>----</v>
      </c>
      <c r="BF129" s="115">
        <f t="shared" si="103"/>
        <v>0.01</v>
      </c>
      <c r="BG129" s="116">
        <f t="shared" si="104"/>
        <v>-10</v>
      </c>
      <c r="BH129" s="7"/>
      <c r="BI129" s="7"/>
    </row>
    <row r="130" spans="1:61" x14ac:dyDescent="0.25">
      <c r="A130" s="363"/>
      <c r="B130" s="363"/>
      <c r="C130" s="364"/>
      <c r="D130" s="363"/>
      <c r="E130" s="363"/>
      <c r="F130" s="363"/>
      <c r="G130" s="363"/>
      <c r="H130" s="363"/>
      <c r="I130" s="363"/>
      <c r="J130" s="363"/>
      <c r="K130" s="363"/>
      <c r="L130" s="363"/>
      <c r="M130" s="363"/>
      <c r="N130" s="363"/>
      <c r="O130" s="363"/>
      <c r="P130" s="18"/>
      <c r="Q130" s="41" t="str">
        <f t="shared" si="105"/>
        <v>----</v>
      </c>
      <c r="R130" s="742"/>
      <c r="S130" s="743"/>
      <c r="T130" s="359" t="str">
        <f t="shared" si="71"/>
        <v>----</v>
      </c>
      <c r="U130" s="360">
        <f t="shared" si="72"/>
        <v>-10</v>
      </c>
      <c r="V130" s="360" t="str">
        <f t="shared" si="73"/>
        <v>----</v>
      </c>
      <c r="W130" s="361">
        <f t="shared" si="74"/>
        <v>0</v>
      </c>
      <c r="X130" s="361">
        <f t="shared" si="75"/>
        <v>0</v>
      </c>
      <c r="Y130" s="361">
        <f t="shared" si="76"/>
        <v>0</v>
      </c>
      <c r="Z130" s="361">
        <f t="shared" si="77"/>
        <v>0</v>
      </c>
      <c r="AA130" s="361">
        <f t="shared" si="78"/>
        <v>0</v>
      </c>
      <c r="AB130" s="361">
        <f t="shared" si="79"/>
        <v>0</v>
      </c>
      <c r="AC130" s="361">
        <f t="shared" si="80"/>
        <v>0</v>
      </c>
      <c r="AD130" s="361">
        <f t="shared" si="81"/>
        <v>0</v>
      </c>
      <c r="AE130" s="361">
        <f t="shared" si="82"/>
        <v>0</v>
      </c>
      <c r="AF130" s="361">
        <f t="shared" si="83"/>
        <v>0</v>
      </c>
      <c r="AG130" s="361">
        <f t="shared" si="84"/>
        <v>0</v>
      </c>
      <c r="AH130" s="362">
        <f t="shared" si="85"/>
        <v>0</v>
      </c>
      <c r="AI130" s="759"/>
      <c r="AJ130" s="750"/>
      <c r="AK130" s="753"/>
      <c r="AL130" s="754"/>
      <c r="AM130" s="81">
        <f t="shared" si="86"/>
        <v>0</v>
      </c>
      <c r="AN130" s="30"/>
      <c r="AO130" s="372" t="e">
        <f t="shared" si="87"/>
        <v>#DIV/0!</v>
      </c>
      <c r="AP130" s="372" t="e">
        <f t="shared" si="88"/>
        <v>#DIV/0!</v>
      </c>
      <c r="AQ130" s="807" t="e">
        <f t="shared" si="89"/>
        <v>#DIV/0!</v>
      </c>
      <c r="AR130" s="807"/>
      <c r="AS130" s="41" t="str">
        <f t="shared" si="90"/>
        <v>----</v>
      </c>
      <c r="AT130" s="91" t="str">
        <f t="shared" si="91"/>
        <v xml:space="preserve"> </v>
      </c>
      <c r="AU130" s="92" t="str">
        <f t="shared" si="92"/>
        <v>----</v>
      </c>
      <c r="AV130" s="92" t="str">
        <f t="shared" si="93"/>
        <v>----</v>
      </c>
      <c r="AW130" s="92" t="str">
        <f t="shared" si="94"/>
        <v>----</v>
      </c>
      <c r="AX130" s="92" t="str">
        <f t="shared" si="95"/>
        <v>----</v>
      </c>
      <c r="AY130" s="91" t="str">
        <f t="shared" si="96"/>
        <v>----</v>
      </c>
      <c r="AZ130" s="91" t="str">
        <f t="shared" si="97"/>
        <v>----</v>
      </c>
      <c r="BA130" s="7" t="str">
        <f t="shared" si="98"/>
        <v>----</v>
      </c>
      <c r="BB130" s="48" t="str">
        <f t="shared" si="99"/>
        <v>----</v>
      </c>
      <c r="BC130" s="7" t="str">
        <f t="shared" si="100"/>
        <v>----</v>
      </c>
      <c r="BD130" s="7" t="str">
        <f t="shared" si="101"/>
        <v>----</v>
      </c>
      <c r="BE130" s="7" t="str">
        <f t="shared" si="102"/>
        <v>----</v>
      </c>
      <c r="BF130" s="115">
        <f t="shared" si="103"/>
        <v>0.01</v>
      </c>
      <c r="BG130" s="116">
        <f t="shared" si="104"/>
        <v>-10</v>
      </c>
      <c r="BH130" s="7"/>
      <c r="BI130" s="7"/>
    </row>
    <row r="131" spans="1:61" x14ac:dyDescent="0.25">
      <c r="A131" s="363"/>
      <c r="B131" s="363"/>
      <c r="C131" s="364"/>
      <c r="D131" s="363"/>
      <c r="E131" s="363"/>
      <c r="F131" s="363"/>
      <c r="G131" s="363"/>
      <c r="H131" s="363"/>
      <c r="I131" s="363"/>
      <c r="J131" s="364"/>
      <c r="K131" s="363"/>
      <c r="L131" s="363"/>
      <c r="M131" s="363"/>
      <c r="N131" s="363"/>
      <c r="O131" s="363"/>
      <c r="P131" s="18"/>
      <c r="Q131" s="40" t="str">
        <f t="shared" si="105"/>
        <v>----</v>
      </c>
      <c r="R131" s="741"/>
      <c r="S131" s="740"/>
      <c r="T131" s="358" t="str">
        <f t="shared" si="71"/>
        <v>----</v>
      </c>
      <c r="U131" s="360">
        <f t="shared" si="72"/>
        <v>-10</v>
      </c>
      <c r="V131" s="360" t="str">
        <f t="shared" si="73"/>
        <v>----</v>
      </c>
      <c r="W131" s="361">
        <f t="shared" si="74"/>
        <v>0</v>
      </c>
      <c r="X131" s="361">
        <f t="shared" si="75"/>
        <v>0</v>
      </c>
      <c r="Y131" s="361">
        <f t="shared" si="76"/>
        <v>0</v>
      </c>
      <c r="Z131" s="361">
        <f t="shared" si="77"/>
        <v>0</v>
      </c>
      <c r="AA131" s="361">
        <f t="shared" si="78"/>
        <v>0</v>
      </c>
      <c r="AB131" s="361">
        <f t="shared" si="79"/>
        <v>0</v>
      </c>
      <c r="AC131" s="361">
        <f t="shared" si="80"/>
        <v>0</v>
      </c>
      <c r="AD131" s="361">
        <f t="shared" si="81"/>
        <v>0</v>
      </c>
      <c r="AE131" s="361">
        <f t="shared" si="82"/>
        <v>0</v>
      </c>
      <c r="AF131" s="361">
        <f t="shared" si="83"/>
        <v>0</v>
      </c>
      <c r="AG131" s="361">
        <f t="shared" si="84"/>
        <v>0</v>
      </c>
      <c r="AH131" s="362">
        <f t="shared" si="85"/>
        <v>0</v>
      </c>
      <c r="AI131" s="758"/>
      <c r="AJ131" s="745"/>
      <c r="AK131" s="756"/>
      <c r="AL131" s="757"/>
      <c r="AM131" s="81">
        <f t="shared" si="86"/>
        <v>0</v>
      </c>
      <c r="AN131" s="30"/>
      <c r="AO131" s="371" t="e">
        <f t="shared" si="87"/>
        <v>#DIV/0!</v>
      </c>
      <c r="AP131" s="371" t="e">
        <f t="shared" si="88"/>
        <v>#DIV/0!</v>
      </c>
      <c r="AQ131" s="806" t="e">
        <f t="shared" si="89"/>
        <v>#DIV/0!</v>
      </c>
      <c r="AR131" s="806"/>
      <c r="AS131" s="40" t="str">
        <f t="shared" si="90"/>
        <v>----</v>
      </c>
      <c r="AT131" s="87" t="str">
        <f t="shared" si="91"/>
        <v xml:space="preserve"> </v>
      </c>
      <c r="AU131" s="88" t="str">
        <f t="shared" si="92"/>
        <v>----</v>
      </c>
      <c r="AV131" s="88" t="str">
        <f t="shared" si="93"/>
        <v>----</v>
      </c>
      <c r="AW131" s="88" t="str">
        <f t="shared" si="94"/>
        <v>----</v>
      </c>
      <c r="AX131" s="88" t="str">
        <f t="shared" si="95"/>
        <v>----</v>
      </c>
      <c r="AY131" s="87" t="str">
        <f t="shared" si="96"/>
        <v>----</v>
      </c>
      <c r="AZ131" s="87" t="str">
        <f t="shared" si="97"/>
        <v>----</v>
      </c>
      <c r="BA131" s="7" t="str">
        <f t="shared" si="98"/>
        <v>----</v>
      </c>
      <c r="BB131" s="48" t="str">
        <f t="shared" si="99"/>
        <v>----</v>
      </c>
      <c r="BC131" s="7" t="str">
        <f t="shared" si="100"/>
        <v>----</v>
      </c>
      <c r="BD131" s="7" t="str">
        <f t="shared" si="101"/>
        <v>----</v>
      </c>
      <c r="BE131" s="7" t="str">
        <f t="shared" si="102"/>
        <v>----</v>
      </c>
      <c r="BF131" s="115">
        <f t="shared" si="103"/>
        <v>0.01</v>
      </c>
      <c r="BG131" s="116">
        <f t="shared" si="104"/>
        <v>-10</v>
      </c>
      <c r="BH131" s="7"/>
      <c r="BI131" s="7"/>
    </row>
    <row r="132" spans="1:61" x14ac:dyDescent="0.25">
      <c r="A132" s="363"/>
      <c r="B132" s="363"/>
      <c r="C132" s="364"/>
      <c r="D132" s="363"/>
      <c r="E132" s="363"/>
      <c r="F132" s="363"/>
      <c r="G132" s="363"/>
      <c r="H132" s="363"/>
      <c r="I132" s="363"/>
      <c r="J132" s="363"/>
      <c r="K132" s="363"/>
      <c r="L132" s="363"/>
      <c r="M132" s="363"/>
      <c r="N132" s="363"/>
      <c r="O132" s="363"/>
      <c r="P132" s="18"/>
      <c r="Q132" s="40" t="str">
        <f t="shared" si="105"/>
        <v>----</v>
      </c>
      <c r="R132" s="741"/>
      <c r="S132" s="740"/>
      <c r="T132" s="358" t="str">
        <f t="shared" si="71"/>
        <v>----</v>
      </c>
      <c r="U132" s="360">
        <f t="shared" si="72"/>
        <v>-10</v>
      </c>
      <c r="V132" s="360" t="str">
        <f t="shared" si="73"/>
        <v>----</v>
      </c>
      <c r="W132" s="361">
        <f t="shared" si="74"/>
        <v>0</v>
      </c>
      <c r="X132" s="361">
        <f t="shared" si="75"/>
        <v>0</v>
      </c>
      <c r="Y132" s="361">
        <f t="shared" si="76"/>
        <v>0</v>
      </c>
      <c r="Z132" s="361">
        <f t="shared" si="77"/>
        <v>0</v>
      </c>
      <c r="AA132" s="361">
        <f t="shared" si="78"/>
        <v>0</v>
      </c>
      <c r="AB132" s="361">
        <f t="shared" si="79"/>
        <v>0</v>
      </c>
      <c r="AC132" s="361">
        <f t="shared" si="80"/>
        <v>0</v>
      </c>
      <c r="AD132" s="361">
        <f t="shared" si="81"/>
        <v>0</v>
      </c>
      <c r="AE132" s="361">
        <f t="shared" si="82"/>
        <v>0</v>
      </c>
      <c r="AF132" s="361">
        <f t="shared" si="83"/>
        <v>0</v>
      </c>
      <c r="AG132" s="361">
        <f t="shared" si="84"/>
        <v>0</v>
      </c>
      <c r="AH132" s="362">
        <f t="shared" si="85"/>
        <v>0</v>
      </c>
      <c r="AI132" s="758"/>
      <c r="AJ132" s="745"/>
      <c r="AK132" s="756"/>
      <c r="AL132" s="757"/>
      <c r="AM132" s="81">
        <f t="shared" si="86"/>
        <v>0</v>
      </c>
      <c r="AN132" s="30"/>
      <c r="AO132" s="371" t="e">
        <f t="shared" si="87"/>
        <v>#DIV/0!</v>
      </c>
      <c r="AP132" s="371" t="e">
        <f t="shared" si="88"/>
        <v>#DIV/0!</v>
      </c>
      <c r="AQ132" s="806" t="e">
        <f t="shared" si="89"/>
        <v>#DIV/0!</v>
      </c>
      <c r="AR132" s="806"/>
      <c r="AS132" s="40" t="str">
        <f t="shared" si="90"/>
        <v>----</v>
      </c>
      <c r="AT132" s="87" t="str">
        <f t="shared" si="91"/>
        <v xml:space="preserve"> </v>
      </c>
      <c r="AU132" s="88" t="str">
        <f t="shared" si="92"/>
        <v>----</v>
      </c>
      <c r="AV132" s="88" t="str">
        <f t="shared" si="93"/>
        <v>----</v>
      </c>
      <c r="AW132" s="88" t="str">
        <f t="shared" si="94"/>
        <v>----</v>
      </c>
      <c r="AX132" s="88" t="str">
        <f t="shared" si="95"/>
        <v>----</v>
      </c>
      <c r="AY132" s="87" t="str">
        <f t="shared" si="96"/>
        <v>----</v>
      </c>
      <c r="AZ132" s="87" t="str">
        <f t="shared" si="97"/>
        <v>----</v>
      </c>
      <c r="BA132" s="7" t="str">
        <f t="shared" si="98"/>
        <v>----</v>
      </c>
      <c r="BB132" s="48" t="str">
        <f t="shared" si="99"/>
        <v>----</v>
      </c>
      <c r="BC132" s="7" t="str">
        <f t="shared" si="100"/>
        <v>----</v>
      </c>
      <c r="BD132" s="7" t="str">
        <f t="shared" si="101"/>
        <v>----</v>
      </c>
      <c r="BE132" s="7" t="str">
        <f t="shared" si="102"/>
        <v>----</v>
      </c>
      <c r="BF132" s="115">
        <f t="shared" si="103"/>
        <v>0.01</v>
      </c>
      <c r="BG132" s="116">
        <f t="shared" si="104"/>
        <v>-10</v>
      </c>
      <c r="BH132" s="7"/>
      <c r="BI132" s="7"/>
    </row>
    <row r="133" spans="1:61" x14ac:dyDescent="0.25">
      <c r="A133" s="363"/>
      <c r="B133" s="363"/>
      <c r="C133" s="364"/>
      <c r="D133" s="363"/>
      <c r="E133" s="363"/>
      <c r="F133" s="363"/>
      <c r="G133" s="363"/>
      <c r="H133" s="363"/>
      <c r="I133" s="363"/>
      <c r="J133" s="363"/>
      <c r="K133" s="363"/>
      <c r="L133" s="363"/>
      <c r="M133" s="363"/>
      <c r="N133" s="363"/>
      <c r="O133" s="363"/>
      <c r="P133" s="18"/>
      <c r="Q133" s="40" t="str">
        <f t="shared" si="105"/>
        <v>----</v>
      </c>
      <c r="R133" s="741"/>
      <c r="S133" s="740"/>
      <c r="T133" s="358" t="str">
        <f t="shared" si="71"/>
        <v>----</v>
      </c>
      <c r="U133" s="360">
        <f t="shared" si="72"/>
        <v>-10</v>
      </c>
      <c r="V133" s="360" t="str">
        <f t="shared" si="73"/>
        <v>----</v>
      </c>
      <c r="W133" s="361">
        <f t="shared" si="74"/>
        <v>0</v>
      </c>
      <c r="X133" s="361">
        <f t="shared" si="75"/>
        <v>0</v>
      </c>
      <c r="Y133" s="361">
        <f t="shared" si="76"/>
        <v>0</v>
      </c>
      <c r="Z133" s="361">
        <f t="shared" si="77"/>
        <v>0</v>
      </c>
      <c r="AA133" s="361">
        <f t="shared" si="78"/>
        <v>0</v>
      </c>
      <c r="AB133" s="361">
        <f t="shared" si="79"/>
        <v>0</v>
      </c>
      <c r="AC133" s="361">
        <f t="shared" si="80"/>
        <v>0</v>
      </c>
      <c r="AD133" s="361">
        <f t="shared" si="81"/>
        <v>0</v>
      </c>
      <c r="AE133" s="361">
        <f t="shared" si="82"/>
        <v>0</v>
      </c>
      <c r="AF133" s="361">
        <f t="shared" si="83"/>
        <v>0</v>
      </c>
      <c r="AG133" s="361">
        <f t="shared" si="84"/>
        <v>0</v>
      </c>
      <c r="AH133" s="362">
        <f t="shared" si="85"/>
        <v>0</v>
      </c>
      <c r="AI133" s="758"/>
      <c r="AJ133" s="745"/>
      <c r="AK133" s="756"/>
      <c r="AL133" s="757"/>
      <c r="AM133" s="81">
        <f t="shared" si="86"/>
        <v>0</v>
      </c>
      <c r="AN133" s="30"/>
      <c r="AO133" s="371" t="e">
        <f t="shared" si="87"/>
        <v>#DIV/0!</v>
      </c>
      <c r="AP133" s="371" t="e">
        <f t="shared" si="88"/>
        <v>#DIV/0!</v>
      </c>
      <c r="AQ133" s="806" t="e">
        <f t="shared" si="89"/>
        <v>#DIV/0!</v>
      </c>
      <c r="AR133" s="806"/>
      <c r="AS133" s="40" t="str">
        <f t="shared" si="90"/>
        <v>----</v>
      </c>
      <c r="AT133" s="87" t="str">
        <f t="shared" si="91"/>
        <v xml:space="preserve"> </v>
      </c>
      <c r="AU133" s="88" t="str">
        <f t="shared" si="92"/>
        <v>----</v>
      </c>
      <c r="AV133" s="88" t="str">
        <f t="shared" si="93"/>
        <v>----</v>
      </c>
      <c r="AW133" s="88" t="str">
        <f t="shared" si="94"/>
        <v>----</v>
      </c>
      <c r="AX133" s="88" t="str">
        <f t="shared" si="95"/>
        <v>----</v>
      </c>
      <c r="AY133" s="87" t="str">
        <f t="shared" si="96"/>
        <v>----</v>
      </c>
      <c r="AZ133" s="87" t="str">
        <f t="shared" si="97"/>
        <v>----</v>
      </c>
      <c r="BA133" s="7" t="str">
        <f t="shared" si="98"/>
        <v>----</v>
      </c>
      <c r="BB133" s="48" t="str">
        <f t="shared" si="99"/>
        <v>----</v>
      </c>
      <c r="BC133" s="7" t="str">
        <f t="shared" si="100"/>
        <v>----</v>
      </c>
      <c r="BD133" s="7" t="str">
        <f t="shared" si="101"/>
        <v>----</v>
      </c>
      <c r="BE133" s="7" t="str">
        <f t="shared" si="102"/>
        <v>----</v>
      </c>
      <c r="BF133" s="115">
        <f t="shared" si="103"/>
        <v>0.01</v>
      </c>
      <c r="BG133" s="116">
        <f t="shared" si="104"/>
        <v>-10</v>
      </c>
      <c r="BH133" s="7"/>
      <c r="BI133" s="7"/>
    </row>
    <row r="134" spans="1:61" x14ac:dyDescent="0.25">
      <c r="A134" s="363"/>
      <c r="B134" s="363"/>
      <c r="C134" s="364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363"/>
      <c r="O134" s="363"/>
      <c r="P134" s="18"/>
      <c r="Q134" s="40" t="str">
        <f t="shared" si="105"/>
        <v>----</v>
      </c>
      <c r="R134" s="741"/>
      <c r="S134" s="740"/>
      <c r="T134" s="358" t="str">
        <f t="shared" si="71"/>
        <v>----</v>
      </c>
      <c r="U134" s="360">
        <f t="shared" si="72"/>
        <v>-10</v>
      </c>
      <c r="V134" s="360" t="str">
        <f t="shared" si="73"/>
        <v>----</v>
      </c>
      <c r="W134" s="361">
        <f t="shared" si="74"/>
        <v>0</v>
      </c>
      <c r="X134" s="361">
        <f t="shared" si="75"/>
        <v>0</v>
      </c>
      <c r="Y134" s="361">
        <f t="shared" si="76"/>
        <v>0</v>
      </c>
      <c r="Z134" s="361">
        <f t="shared" si="77"/>
        <v>0</v>
      </c>
      <c r="AA134" s="361">
        <f t="shared" si="78"/>
        <v>0</v>
      </c>
      <c r="AB134" s="361">
        <f t="shared" si="79"/>
        <v>0</v>
      </c>
      <c r="AC134" s="361">
        <f t="shared" si="80"/>
        <v>0</v>
      </c>
      <c r="AD134" s="361">
        <f t="shared" si="81"/>
        <v>0</v>
      </c>
      <c r="AE134" s="361">
        <f t="shared" si="82"/>
        <v>0</v>
      </c>
      <c r="AF134" s="361">
        <f t="shared" si="83"/>
        <v>0</v>
      </c>
      <c r="AG134" s="361">
        <f t="shared" si="84"/>
        <v>0</v>
      </c>
      <c r="AH134" s="362">
        <f t="shared" si="85"/>
        <v>0</v>
      </c>
      <c r="AI134" s="758"/>
      <c r="AJ134" s="745"/>
      <c r="AK134" s="756"/>
      <c r="AL134" s="757"/>
      <c r="AM134" s="81">
        <f t="shared" si="86"/>
        <v>0</v>
      </c>
      <c r="AN134" s="30"/>
      <c r="AO134" s="371" t="e">
        <f t="shared" si="87"/>
        <v>#DIV/0!</v>
      </c>
      <c r="AP134" s="371" t="e">
        <f t="shared" si="88"/>
        <v>#DIV/0!</v>
      </c>
      <c r="AQ134" s="806" t="e">
        <f t="shared" si="89"/>
        <v>#DIV/0!</v>
      </c>
      <c r="AR134" s="806"/>
      <c r="AS134" s="40" t="str">
        <f t="shared" si="90"/>
        <v>----</v>
      </c>
      <c r="AT134" s="87" t="str">
        <f t="shared" si="91"/>
        <v xml:space="preserve"> </v>
      </c>
      <c r="AU134" s="88" t="str">
        <f t="shared" si="92"/>
        <v>----</v>
      </c>
      <c r="AV134" s="88" t="str">
        <f t="shared" si="93"/>
        <v>----</v>
      </c>
      <c r="AW134" s="88" t="str">
        <f t="shared" si="94"/>
        <v>----</v>
      </c>
      <c r="AX134" s="88" t="str">
        <f t="shared" si="95"/>
        <v>----</v>
      </c>
      <c r="AY134" s="87" t="str">
        <f t="shared" si="96"/>
        <v>----</v>
      </c>
      <c r="AZ134" s="87" t="str">
        <f t="shared" si="97"/>
        <v>----</v>
      </c>
      <c r="BA134" s="7" t="str">
        <f t="shared" si="98"/>
        <v>----</v>
      </c>
      <c r="BB134" s="48" t="str">
        <f t="shared" si="99"/>
        <v>----</v>
      </c>
      <c r="BC134" s="7" t="str">
        <f t="shared" si="100"/>
        <v>----</v>
      </c>
      <c r="BD134" s="7" t="str">
        <f t="shared" si="101"/>
        <v>----</v>
      </c>
      <c r="BE134" s="7" t="str">
        <f t="shared" si="102"/>
        <v>----</v>
      </c>
      <c r="BF134" s="115">
        <f t="shared" si="103"/>
        <v>0.01</v>
      </c>
      <c r="BG134" s="116">
        <f t="shared" si="104"/>
        <v>-10</v>
      </c>
      <c r="BH134" s="7"/>
      <c r="BI134" s="7"/>
    </row>
    <row r="135" spans="1:61" x14ac:dyDescent="0.25">
      <c r="A135" s="363"/>
      <c r="B135" s="363"/>
      <c r="C135" s="364"/>
      <c r="D135" s="363"/>
      <c r="E135" s="363"/>
      <c r="F135" s="363"/>
      <c r="G135" s="363"/>
      <c r="H135" s="363"/>
      <c r="I135" s="363"/>
      <c r="J135" s="363"/>
      <c r="K135" s="363"/>
      <c r="L135" s="363"/>
      <c r="M135" s="363"/>
      <c r="N135" s="363"/>
      <c r="O135" s="363"/>
      <c r="P135" s="18"/>
      <c r="Q135" s="40" t="str">
        <f t="shared" si="105"/>
        <v>----</v>
      </c>
      <c r="R135" s="741"/>
      <c r="S135" s="740"/>
      <c r="T135" s="358" t="str">
        <f t="shared" si="71"/>
        <v>----</v>
      </c>
      <c r="U135" s="360">
        <f t="shared" si="72"/>
        <v>-10</v>
      </c>
      <c r="V135" s="360" t="str">
        <f t="shared" si="73"/>
        <v>----</v>
      </c>
      <c r="W135" s="361">
        <f t="shared" si="74"/>
        <v>0</v>
      </c>
      <c r="X135" s="361">
        <f t="shared" si="75"/>
        <v>0</v>
      </c>
      <c r="Y135" s="361">
        <f t="shared" si="76"/>
        <v>0</v>
      </c>
      <c r="Z135" s="361">
        <f t="shared" si="77"/>
        <v>0</v>
      </c>
      <c r="AA135" s="361">
        <f t="shared" si="78"/>
        <v>0</v>
      </c>
      <c r="AB135" s="361">
        <f t="shared" si="79"/>
        <v>0</v>
      </c>
      <c r="AC135" s="361">
        <f t="shared" si="80"/>
        <v>0</v>
      </c>
      <c r="AD135" s="361">
        <f t="shared" si="81"/>
        <v>0</v>
      </c>
      <c r="AE135" s="361">
        <f t="shared" si="82"/>
        <v>0</v>
      </c>
      <c r="AF135" s="361">
        <f t="shared" si="83"/>
        <v>0</v>
      </c>
      <c r="AG135" s="361">
        <f t="shared" si="84"/>
        <v>0</v>
      </c>
      <c r="AH135" s="362">
        <f t="shared" si="85"/>
        <v>0</v>
      </c>
      <c r="AI135" s="758"/>
      <c r="AJ135" s="745"/>
      <c r="AK135" s="756"/>
      <c r="AL135" s="757"/>
      <c r="AM135" s="81">
        <f t="shared" si="86"/>
        <v>0</v>
      </c>
      <c r="AN135" s="30"/>
      <c r="AO135" s="371" t="e">
        <f t="shared" si="87"/>
        <v>#DIV/0!</v>
      </c>
      <c r="AP135" s="371" t="e">
        <f t="shared" si="88"/>
        <v>#DIV/0!</v>
      </c>
      <c r="AQ135" s="806" t="e">
        <f t="shared" si="89"/>
        <v>#DIV/0!</v>
      </c>
      <c r="AR135" s="806"/>
      <c r="AS135" s="40" t="str">
        <f t="shared" si="90"/>
        <v>----</v>
      </c>
      <c r="AT135" s="87" t="str">
        <f t="shared" si="91"/>
        <v xml:space="preserve"> </v>
      </c>
      <c r="AU135" s="88" t="str">
        <f t="shared" si="92"/>
        <v>----</v>
      </c>
      <c r="AV135" s="88" t="str">
        <f t="shared" si="93"/>
        <v>----</v>
      </c>
      <c r="AW135" s="88" t="str">
        <f t="shared" si="94"/>
        <v>----</v>
      </c>
      <c r="AX135" s="88" t="str">
        <f t="shared" si="95"/>
        <v>----</v>
      </c>
      <c r="AY135" s="87" t="str">
        <f t="shared" si="96"/>
        <v>----</v>
      </c>
      <c r="AZ135" s="87" t="str">
        <f t="shared" si="97"/>
        <v>----</v>
      </c>
      <c r="BA135" s="7" t="str">
        <f t="shared" si="98"/>
        <v>----</v>
      </c>
      <c r="BB135" s="48" t="str">
        <f t="shared" si="99"/>
        <v>----</v>
      </c>
      <c r="BC135" s="7" t="str">
        <f t="shared" si="100"/>
        <v>----</v>
      </c>
      <c r="BD135" s="7" t="str">
        <f t="shared" si="101"/>
        <v>----</v>
      </c>
      <c r="BE135" s="7" t="str">
        <f t="shared" si="102"/>
        <v>----</v>
      </c>
      <c r="BF135" s="115">
        <f t="shared" si="103"/>
        <v>0.01</v>
      </c>
      <c r="BG135" s="116">
        <f t="shared" si="104"/>
        <v>-10</v>
      </c>
      <c r="BH135" s="7"/>
      <c r="BI135" s="7"/>
    </row>
    <row r="136" spans="1:61" x14ac:dyDescent="0.25">
      <c r="A136" s="363"/>
      <c r="B136" s="363"/>
      <c r="C136" s="364"/>
      <c r="D136" s="363"/>
      <c r="E136" s="363"/>
      <c r="F136" s="363"/>
      <c r="G136" s="363"/>
      <c r="H136" s="363"/>
      <c r="I136" s="363"/>
      <c r="J136" s="363"/>
      <c r="K136" s="363"/>
      <c r="L136" s="363"/>
      <c r="M136" s="363"/>
      <c r="N136" s="363"/>
      <c r="O136" s="363"/>
      <c r="P136" s="18"/>
      <c r="Q136" s="40" t="str">
        <f t="shared" si="105"/>
        <v>----</v>
      </c>
      <c r="R136" s="741"/>
      <c r="S136" s="740"/>
      <c r="T136" s="358" t="str">
        <f t="shared" si="71"/>
        <v>----</v>
      </c>
      <c r="U136" s="360">
        <f t="shared" si="72"/>
        <v>-10</v>
      </c>
      <c r="V136" s="360" t="str">
        <f t="shared" si="73"/>
        <v>----</v>
      </c>
      <c r="W136" s="361">
        <f t="shared" si="74"/>
        <v>0</v>
      </c>
      <c r="X136" s="361">
        <f t="shared" si="75"/>
        <v>0</v>
      </c>
      <c r="Y136" s="361">
        <f t="shared" si="76"/>
        <v>0</v>
      </c>
      <c r="Z136" s="361">
        <f t="shared" si="77"/>
        <v>0</v>
      </c>
      <c r="AA136" s="361">
        <f t="shared" si="78"/>
        <v>0</v>
      </c>
      <c r="AB136" s="361">
        <f t="shared" si="79"/>
        <v>0</v>
      </c>
      <c r="AC136" s="361">
        <f t="shared" si="80"/>
        <v>0</v>
      </c>
      <c r="AD136" s="361">
        <f t="shared" si="81"/>
        <v>0</v>
      </c>
      <c r="AE136" s="361">
        <f t="shared" si="82"/>
        <v>0</v>
      </c>
      <c r="AF136" s="361">
        <f t="shared" si="83"/>
        <v>0</v>
      </c>
      <c r="AG136" s="361">
        <f t="shared" si="84"/>
        <v>0</v>
      </c>
      <c r="AH136" s="362">
        <f t="shared" si="85"/>
        <v>0</v>
      </c>
      <c r="AI136" s="758"/>
      <c r="AJ136" s="745"/>
      <c r="AK136" s="756"/>
      <c r="AL136" s="757"/>
      <c r="AM136" s="81">
        <f t="shared" si="86"/>
        <v>0</v>
      </c>
      <c r="AN136" s="30"/>
      <c r="AO136" s="371" t="e">
        <f t="shared" si="87"/>
        <v>#DIV/0!</v>
      </c>
      <c r="AP136" s="371" t="e">
        <f t="shared" si="88"/>
        <v>#DIV/0!</v>
      </c>
      <c r="AQ136" s="806" t="e">
        <f t="shared" si="89"/>
        <v>#DIV/0!</v>
      </c>
      <c r="AR136" s="806"/>
      <c r="AS136" s="40" t="str">
        <f t="shared" si="90"/>
        <v>----</v>
      </c>
      <c r="AT136" s="87" t="str">
        <f t="shared" si="91"/>
        <v xml:space="preserve"> </v>
      </c>
      <c r="AU136" s="88" t="str">
        <f t="shared" si="92"/>
        <v>----</v>
      </c>
      <c r="AV136" s="88" t="str">
        <f t="shared" si="93"/>
        <v>----</v>
      </c>
      <c r="AW136" s="88" t="str">
        <f t="shared" si="94"/>
        <v>----</v>
      </c>
      <c r="AX136" s="88" t="str">
        <f t="shared" si="95"/>
        <v>----</v>
      </c>
      <c r="AY136" s="87" t="str">
        <f t="shared" si="96"/>
        <v>----</v>
      </c>
      <c r="AZ136" s="87" t="str">
        <f t="shared" si="97"/>
        <v>----</v>
      </c>
      <c r="BA136" s="7" t="str">
        <f t="shared" si="98"/>
        <v>----</v>
      </c>
      <c r="BB136" s="48" t="str">
        <f t="shared" si="99"/>
        <v>----</v>
      </c>
      <c r="BC136" s="7" t="str">
        <f t="shared" si="100"/>
        <v>----</v>
      </c>
      <c r="BD136" s="7" t="str">
        <f t="shared" si="101"/>
        <v>----</v>
      </c>
      <c r="BE136" s="7" t="str">
        <f t="shared" si="102"/>
        <v>----</v>
      </c>
      <c r="BF136" s="115">
        <f t="shared" si="103"/>
        <v>0.01</v>
      </c>
      <c r="BG136" s="116">
        <f t="shared" si="104"/>
        <v>-10</v>
      </c>
      <c r="BH136" s="7"/>
      <c r="BI136" s="7"/>
    </row>
    <row r="137" spans="1:61" x14ac:dyDescent="0.25">
      <c r="A137" s="363"/>
      <c r="B137" s="363"/>
      <c r="C137" s="364"/>
      <c r="D137" s="363"/>
      <c r="E137" s="363"/>
      <c r="F137" s="363"/>
      <c r="G137" s="363"/>
      <c r="H137" s="363"/>
      <c r="I137" s="363"/>
      <c r="J137" s="363"/>
      <c r="K137" s="363"/>
      <c r="L137" s="363"/>
      <c r="M137" s="363"/>
      <c r="N137" s="363"/>
      <c r="O137" s="363"/>
      <c r="P137" s="18"/>
      <c r="Q137" s="40" t="str">
        <f t="shared" si="105"/>
        <v>----</v>
      </c>
      <c r="R137" s="741"/>
      <c r="S137" s="740"/>
      <c r="T137" s="358" t="str">
        <f t="shared" si="71"/>
        <v>----</v>
      </c>
      <c r="U137" s="360">
        <f t="shared" si="72"/>
        <v>-10</v>
      </c>
      <c r="V137" s="360" t="str">
        <f t="shared" si="73"/>
        <v>----</v>
      </c>
      <c r="W137" s="361">
        <f t="shared" si="74"/>
        <v>0</v>
      </c>
      <c r="X137" s="361">
        <f t="shared" si="75"/>
        <v>0</v>
      </c>
      <c r="Y137" s="361">
        <f t="shared" si="76"/>
        <v>0</v>
      </c>
      <c r="Z137" s="361">
        <f t="shared" si="77"/>
        <v>0</v>
      </c>
      <c r="AA137" s="361">
        <f t="shared" si="78"/>
        <v>0</v>
      </c>
      <c r="AB137" s="361">
        <f t="shared" si="79"/>
        <v>0</v>
      </c>
      <c r="AC137" s="361">
        <f t="shared" si="80"/>
        <v>0</v>
      </c>
      <c r="AD137" s="361">
        <f t="shared" si="81"/>
        <v>0</v>
      </c>
      <c r="AE137" s="361">
        <f t="shared" si="82"/>
        <v>0</v>
      </c>
      <c r="AF137" s="361">
        <f t="shared" si="83"/>
        <v>0</v>
      </c>
      <c r="AG137" s="361">
        <f t="shared" si="84"/>
        <v>0</v>
      </c>
      <c r="AH137" s="362">
        <f t="shared" si="85"/>
        <v>0</v>
      </c>
      <c r="AI137" s="758"/>
      <c r="AJ137" s="745"/>
      <c r="AK137" s="756"/>
      <c r="AL137" s="757"/>
      <c r="AM137" s="81">
        <f t="shared" si="86"/>
        <v>0</v>
      </c>
      <c r="AN137" s="30"/>
      <c r="AO137" s="371" t="e">
        <f t="shared" si="87"/>
        <v>#DIV/0!</v>
      </c>
      <c r="AP137" s="371" t="e">
        <f t="shared" si="88"/>
        <v>#DIV/0!</v>
      </c>
      <c r="AQ137" s="806" t="e">
        <f t="shared" si="89"/>
        <v>#DIV/0!</v>
      </c>
      <c r="AR137" s="806"/>
      <c r="AS137" s="40" t="str">
        <f t="shared" si="90"/>
        <v>----</v>
      </c>
      <c r="AT137" s="87" t="str">
        <f t="shared" si="91"/>
        <v xml:space="preserve"> </v>
      </c>
      <c r="AU137" s="88" t="str">
        <f t="shared" si="92"/>
        <v>----</v>
      </c>
      <c r="AV137" s="88" t="str">
        <f t="shared" si="93"/>
        <v>----</v>
      </c>
      <c r="AW137" s="88" t="str">
        <f t="shared" si="94"/>
        <v>----</v>
      </c>
      <c r="AX137" s="88" t="str">
        <f t="shared" si="95"/>
        <v>----</v>
      </c>
      <c r="AY137" s="87" t="str">
        <f t="shared" si="96"/>
        <v>----</v>
      </c>
      <c r="AZ137" s="87" t="str">
        <f t="shared" si="97"/>
        <v>----</v>
      </c>
      <c r="BA137" s="7" t="str">
        <f t="shared" si="98"/>
        <v>----</v>
      </c>
      <c r="BB137" s="48" t="str">
        <f t="shared" si="99"/>
        <v>----</v>
      </c>
      <c r="BC137" s="7" t="str">
        <f t="shared" si="100"/>
        <v>----</v>
      </c>
      <c r="BD137" s="7" t="str">
        <f t="shared" si="101"/>
        <v>----</v>
      </c>
      <c r="BE137" s="7" t="str">
        <f t="shared" si="102"/>
        <v>----</v>
      </c>
      <c r="BF137" s="115">
        <f t="shared" si="103"/>
        <v>0.01</v>
      </c>
      <c r="BG137" s="116">
        <f t="shared" si="104"/>
        <v>-10</v>
      </c>
      <c r="BH137" s="7"/>
      <c r="BI137" s="7"/>
    </row>
    <row r="138" spans="1:61" x14ac:dyDescent="0.25">
      <c r="A138" s="363"/>
      <c r="B138" s="363"/>
      <c r="C138" s="364"/>
      <c r="D138" s="363"/>
      <c r="E138" s="363"/>
      <c r="F138" s="363"/>
      <c r="G138" s="363"/>
      <c r="H138" s="363"/>
      <c r="I138" s="363"/>
      <c r="J138" s="363"/>
      <c r="K138" s="363"/>
      <c r="L138" s="363"/>
      <c r="M138" s="363"/>
      <c r="N138" s="363"/>
      <c r="O138" s="363"/>
      <c r="P138" s="18"/>
      <c r="Q138" s="40" t="str">
        <f t="shared" si="105"/>
        <v>----</v>
      </c>
      <c r="R138" s="741"/>
      <c r="S138" s="740"/>
      <c r="T138" s="358" t="str">
        <f t="shared" si="71"/>
        <v>----</v>
      </c>
      <c r="U138" s="360">
        <f t="shared" si="72"/>
        <v>-10</v>
      </c>
      <c r="V138" s="360" t="str">
        <f t="shared" si="73"/>
        <v>----</v>
      </c>
      <c r="W138" s="361">
        <f t="shared" si="74"/>
        <v>0</v>
      </c>
      <c r="X138" s="361">
        <f t="shared" si="75"/>
        <v>0</v>
      </c>
      <c r="Y138" s="361">
        <f t="shared" si="76"/>
        <v>0</v>
      </c>
      <c r="Z138" s="361">
        <f t="shared" si="77"/>
        <v>0</v>
      </c>
      <c r="AA138" s="361">
        <f t="shared" si="78"/>
        <v>0</v>
      </c>
      <c r="AB138" s="361">
        <f t="shared" si="79"/>
        <v>0</v>
      </c>
      <c r="AC138" s="361">
        <f t="shared" si="80"/>
        <v>0</v>
      </c>
      <c r="AD138" s="361">
        <f t="shared" si="81"/>
        <v>0</v>
      </c>
      <c r="AE138" s="361">
        <f t="shared" si="82"/>
        <v>0</v>
      </c>
      <c r="AF138" s="361">
        <f t="shared" si="83"/>
        <v>0</v>
      </c>
      <c r="AG138" s="361">
        <f t="shared" si="84"/>
        <v>0</v>
      </c>
      <c r="AH138" s="362">
        <f t="shared" si="85"/>
        <v>0</v>
      </c>
      <c r="AI138" s="758"/>
      <c r="AJ138" s="745"/>
      <c r="AK138" s="756"/>
      <c r="AL138" s="757"/>
      <c r="AM138" s="81">
        <f t="shared" si="86"/>
        <v>0</v>
      </c>
      <c r="AN138" s="30"/>
      <c r="AO138" s="371" t="e">
        <f t="shared" si="87"/>
        <v>#DIV/0!</v>
      </c>
      <c r="AP138" s="371" t="e">
        <f t="shared" si="88"/>
        <v>#DIV/0!</v>
      </c>
      <c r="AQ138" s="806" t="e">
        <f t="shared" si="89"/>
        <v>#DIV/0!</v>
      </c>
      <c r="AR138" s="806"/>
      <c r="AS138" s="40" t="str">
        <f t="shared" si="90"/>
        <v>----</v>
      </c>
      <c r="AT138" s="87" t="str">
        <f t="shared" si="91"/>
        <v xml:space="preserve"> </v>
      </c>
      <c r="AU138" s="88" t="str">
        <f t="shared" si="92"/>
        <v>----</v>
      </c>
      <c r="AV138" s="88" t="str">
        <f t="shared" si="93"/>
        <v>----</v>
      </c>
      <c r="AW138" s="88" t="str">
        <f t="shared" si="94"/>
        <v>----</v>
      </c>
      <c r="AX138" s="88" t="str">
        <f t="shared" si="95"/>
        <v>----</v>
      </c>
      <c r="AY138" s="87" t="str">
        <f t="shared" si="96"/>
        <v>----</v>
      </c>
      <c r="AZ138" s="87" t="str">
        <f t="shared" si="97"/>
        <v>----</v>
      </c>
      <c r="BA138" s="7" t="str">
        <f t="shared" si="98"/>
        <v>----</v>
      </c>
      <c r="BB138" s="48" t="str">
        <f t="shared" si="99"/>
        <v>----</v>
      </c>
      <c r="BC138" s="7" t="str">
        <f t="shared" si="100"/>
        <v>----</v>
      </c>
      <c r="BD138" s="7" t="str">
        <f t="shared" si="101"/>
        <v>----</v>
      </c>
      <c r="BE138" s="7" t="str">
        <f t="shared" si="102"/>
        <v>----</v>
      </c>
      <c r="BF138" s="115">
        <f t="shared" si="103"/>
        <v>0.01</v>
      </c>
      <c r="BG138" s="116">
        <f t="shared" si="104"/>
        <v>-10</v>
      </c>
      <c r="BH138" s="7"/>
      <c r="BI138" s="7"/>
    </row>
    <row r="139" spans="1:61" x14ac:dyDescent="0.25">
      <c r="A139" s="363"/>
      <c r="B139" s="363"/>
      <c r="C139" s="364"/>
      <c r="D139" s="363"/>
      <c r="E139" s="363"/>
      <c r="F139" s="363"/>
      <c r="G139" s="363"/>
      <c r="H139" s="363"/>
      <c r="I139" s="363"/>
      <c r="J139" s="363"/>
      <c r="K139" s="363"/>
      <c r="L139" s="363"/>
      <c r="M139" s="363"/>
      <c r="N139" s="363"/>
      <c r="O139" s="363"/>
      <c r="P139" s="18"/>
      <c r="Q139" s="40" t="str">
        <f t="shared" si="105"/>
        <v>----</v>
      </c>
      <c r="R139" s="741"/>
      <c r="S139" s="740"/>
      <c r="T139" s="358" t="str">
        <f t="shared" si="71"/>
        <v>----</v>
      </c>
      <c r="U139" s="360">
        <f t="shared" si="72"/>
        <v>-10</v>
      </c>
      <c r="V139" s="360" t="str">
        <f t="shared" si="73"/>
        <v>----</v>
      </c>
      <c r="W139" s="361">
        <f t="shared" si="74"/>
        <v>0</v>
      </c>
      <c r="X139" s="361">
        <f t="shared" si="75"/>
        <v>0</v>
      </c>
      <c r="Y139" s="361">
        <f t="shared" si="76"/>
        <v>0</v>
      </c>
      <c r="Z139" s="361">
        <f t="shared" si="77"/>
        <v>0</v>
      </c>
      <c r="AA139" s="361">
        <f t="shared" si="78"/>
        <v>0</v>
      </c>
      <c r="AB139" s="361">
        <f t="shared" si="79"/>
        <v>0</v>
      </c>
      <c r="AC139" s="361">
        <f t="shared" si="80"/>
        <v>0</v>
      </c>
      <c r="AD139" s="361">
        <f t="shared" si="81"/>
        <v>0</v>
      </c>
      <c r="AE139" s="361">
        <f t="shared" si="82"/>
        <v>0</v>
      </c>
      <c r="AF139" s="361">
        <f t="shared" si="83"/>
        <v>0</v>
      </c>
      <c r="AG139" s="361">
        <f t="shared" si="84"/>
        <v>0</v>
      </c>
      <c r="AH139" s="362">
        <f t="shared" si="85"/>
        <v>0</v>
      </c>
      <c r="AI139" s="758"/>
      <c r="AJ139" s="745"/>
      <c r="AK139" s="756"/>
      <c r="AL139" s="757"/>
      <c r="AM139" s="81">
        <f t="shared" si="86"/>
        <v>0</v>
      </c>
      <c r="AN139" s="30"/>
      <c r="AO139" s="371" t="e">
        <f t="shared" si="87"/>
        <v>#DIV/0!</v>
      </c>
      <c r="AP139" s="371" t="e">
        <f t="shared" si="88"/>
        <v>#DIV/0!</v>
      </c>
      <c r="AQ139" s="806" t="e">
        <f t="shared" si="89"/>
        <v>#DIV/0!</v>
      </c>
      <c r="AR139" s="806"/>
      <c r="AS139" s="40" t="str">
        <f t="shared" si="90"/>
        <v>----</v>
      </c>
      <c r="AT139" s="87" t="str">
        <f t="shared" si="91"/>
        <v xml:space="preserve"> </v>
      </c>
      <c r="AU139" s="88" t="str">
        <f t="shared" si="92"/>
        <v>----</v>
      </c>
      <c r="AV139" s="88" t="str">
        <f t="shared" si="93"/>
        <v>----</v>
      </c>
      <c r="AW139" s="88" t="str">
        <f t="shared" si="94"/>
        <v>----</v>
      </c>
      <c r="AX139" s="88" t="str">
        <f t="shared" si="95"/>
        <v>----</v>
      </c>
      <c r="AY139" s="87" t="str">
        <f t="shared" si="96"/>
        <v>----</v>
      </c>
      <c r="AZ139" s="87" t="str">
        <f t="shared" si="97"/>
        <v>----</v>
      </c>
      <c r="BA139" s="7" t="str">
        <f t="shared" si="98"/>
        <v>----</v>
      </c>
      <c r="BB139" s="48" t="str">
        <f t="shared" si="99"/>
        <v>----</v>
      </c>
      <c r="BC139" s="7" t="str">
        <f t="shared" si="100"/>
        <v>----</v>
      </c>
      <c r="BD139" s="7" t="str">
        <f t="shared" si="101"/>
        <v>----</v>
      </c>
      <c r="BE139" s="7" t="str">
        <f t="shared" si="102"/>
        <v>----</v>
      </c>
      <c r="BF139" s="115">
        <f t="shared" si="103"/>
        <v>0.01</v>
      </c>
      <c r="BG139" s="116">
        <f t="shared" si="104"/>
        <v>-10</v>
      </c>
      <c r="BH139" s="7"/>
      <c r="BI139" s="7"/>
    </row>
    <row r="140" spans="1:61" x14ac:dyDescent="0.25">
      <c r="A140" s="363"/>
      <c r="B140" s="363"/>
      <c r="C140" s="364"/>
      <c r="D140" s="363"/>
      <c r="E140" s="363"/>
      <c r="F140" s="363"/>
      <c r="G140" s="363"/>
      <c r="H140" s="363"/>
      <c r="I140" s="363"/>
      <c r="J140" s="363"/>
      <c r="K140" s="363"/>
      <c r="L140" s="363"/>
      <c r="M140" s="363"/>
      <c r="N140" s="363"/>
      <c r="O140" s="363"/>
      <c r="P140" s="18"/>
      <c r="Q140" s="41" t="str">
        <f t="shared" si="105"/>
        <v>----</v>
      </c>
      <c r="R140" s="742"/>
      <c r="S140" s="743"/>
      <c r="T140" s="359" t="str">
        <f t="shared" si="71"/>
        <v>----</v>
      </c>
      <c r="U140" s="360">
        <f t="shared" si="72"/>
        <v>-10</v>
      </c>
      <c r="V140" s="360" t="str">
        <f t="shared" si="73"/>
        <v>----</v>
      </c>
      <c r="W140" s="361">
        <f t="shared" si="74"/>
        <v>0</v>
      </c>
      <c r="X140" s="361">
        <f t="shared" si="75"/>
        <v>0</v>
      </c>
      <c r="Y140" s="361">
        <f t="shared" si="76"/>
        <v>0</v>
      </c>
      <c r="Z140" s="361">
        <f t="shared" si="77"/>
        <v>0</v>
      </c>
      <c r="AA140" s="361">
        <f t="shared" si="78"/>
        <v>0</v>
      </c>
      <c r="AB140" s="361">
        <f t="shared" si="79"/>
        <v>0</v>
      </c>
      <c r="AC140" s="361">
        <f t="shared" si="80"/>
        <v>0</v>
      </c>
      <c r="AD140" s="361">
        <f t="shared" si="81"/>
        <v>0</v>
      </c>
      <c r="AE140" s="361">
        <f t="shared" si="82"/>
        <v>0</v>
      </c>
      <c r="AF140" s="361">
        <f t="shared" si="83"/>
        <v>0</v>
      </c>
      <c r="AG140" s="361">
        <f t="shared" si="84"/>
        <v>0</v>
      </c>
      <c r="AH140" s="362">
        <f t="shared" si="85"/>
        <v>0</v>
      </c>
      <c r="AI140" s="759"/>
      <c r="AJ140" s="750"/>
      <c r="AK140" s="753"/>
      <c r="AL140" s="754"/>
      <c r="AM140" s="81">
        <f t="shared" si="86"/>
        <v>0</v>
      </c>
      <c r="AN140" s="30"/>
      <c r="AO140" s="372" t="e">
        <f t="shared" si="87"/>
        <v>#DIV/0!</v>
      </c>
      <c r="AP140" s="372" t="e">
        <f t="shared" si="88"/>
        <v>#DIV/0!</v>
      </c>
      <c r="AQ140" s="807" t="e">
        <f t="shared" si="89"/>
        <v>#DIV/0!</v>
      </c>
      <c r="AR140" s="807"/>
      <c r="AS140" s="41" t="str">
        <f t="shared" si="90"/>
        <v>----</v>
      </c>
      <c r="AT140" s="91" t="str">
        <f t="shared" si="91"/>
        <v xml:space="preserve"> </v>
      </c>
      <c r="AU140" s="92" t="str">
        <f t="shared" si="92"/>
        <v>----</v>
      </c>
      <c r="AV140" s="92" t="str">
        <f t="shared" si="93"/>
        <v>----</v>
      </c>
      <c r="AW140" s="92" t="str">
        <f t="shared" si="94"/>
        <v>----</v>
      </c>
      <c r="AX140" s="92" t="str">
        <f t="shared" si="95"/>
        <v>----</v>
      </c>
      <c r="AY140" s="91" t="str">
        <f t="shared" si="96"/>
        <v>----</v>
      </c>
      <c r="AZ140" s="91" t="str">
        <f t="shared" si="97"/>
        <v>----</v>
      </c>
      <c r="BA140" s="7" t="str">
        <f t="shared" si="98"/>
        <v>----</v>
      </c>
      <c r="BB140" s="48" t="str">
        <f t="shared" si="99"/>
        <v>----</v>
      </c>
      <c r="BC140" s="7" t="str">
        <f t="shared" si="100"/>
        <v>----</v>
      </c>
      <c r="BD140" s="7" t="str">
        <f t="shared" si="101"/>
        <v>----</v>
      </c>
      <c r="BE140" s="7" t="str">
        <f t="shared" si="102"/>
        <v>----</v>
      </c>
      <c r="BF140" s="115">
        <f t="shared" si="103"/>
        <v>0.01</v>
      </c>
      <c r="BG140" s="116">
        <f t="shared" si="104"/>
        <v>-10</v>
      </c>
      <c r="BH140" s="7"/>
      <c r="BI140" s="7"/>
    </row>
    <row r="141" spans="1:61" x14ac:dyDescent="0.25">
      <c r="A141" s="363"/>
      <c r="B141" s="363"/>
      <c r="C141" s="364"/>
      <c r="D141" s="363"/>
      <c r="E141" s="363"/>
      <c r="F141" s="363"/>
      <c r="G141" s="363"/>
      <c r="H141" s="363"/>
      <c r="I141" s="363"/>
      <c r="J141" s="363"/>
      <c r="K141" s="363"/>
      <c r="L141" s="363"/>
      <c r="M141" s="363"/>
      <c r="N141" s="363"/>
      <c r="O141" s="363"/>
      <c r="P141" s="18"/>
      <c r="Q141" s="40" t="str">
        <f t="shared" si="105"/>
        <v>----</v>
      </c>
      <c r="R141" s="741"/>
      <c r="S141" s="740"/>
      <c r="T141" s="358" t="str">
        <f t="shared" si="71"/>
        <v>----</v>
      </c>
      <c r="U141" s="360">
        <f t="shared" si="72"/>
        <v>-10</v>
      </c>
      <c r="V141" s="360" t="str">
        <f t="shared" si="73"/>
        <v>----</v>
      </c>
      <c r="W141" s="361">
        <f t="shared" si="74"/>
        <v>0</v>
      </c>
      <c r="X141" s="361">
        <f t="shared" si="75"/>
        <v>0</v>
      </c>
      <c r="Y141" s="361">
        <f t="shared" si="76"/>
        <v>0</v>
      </c>
      <c r="Z141" s="361">
        <f t="shared" si="77"/>
        <v>0</v>
      </c>
      <c r="AA141" s="361">
        <f t="shared" si="78"/>
        <v>0</v>
      </c>
      <c r="AB141" s="361">
        <f t="shared" si="79"/>
        <v>0</v>
      </c>
      <c r="AC141" s="361">
        <f t="shared" si="80"/>
        <v>0</v>
      </c>
      <c r="AD141" s="361">
        <f t="shared" si="81"/>
        <v>0</v>
      </c>
      <c r="AE141" s="361">
        <f t="shared" si="82"/>
        <v>0</v>
      </c>
      <c r="AF141" s="361">
        <f t="shared" si="83"/>
        <v>0</v>
      </c>
      <c r="AG141" s="361">
        <f t="shared" si="84"/>
        <v>0</v>
      </c>
      <c r="AH141" s="362">
        <f t="shared" si="85"/>
        <v>0</v>
      </c>
      <c r="AI141" s="758"/>
      <c r="AJ141" s="745"/>
      <c r="AK141" s="756"/>
      <c r="AL141" s="757"/>
      <c r="AM141" s="81">
        <f t="shared" si="86"/>
        <v>0</v>
      </c>
      <c r="AN141" s="30"/>
      <c r="AO141" s="371" t="e">
        <f t="shared" si="87"/>
        <v>#DIV/0!</v>
      </c>
      <c r="AP141" s="371" t="e">
        <f t="shared" si="88"/>
        <v>#DIV/0!</v>
      </c>
      <c r="AQ141" s="806" t="e">
        <f t="shared" si="89"/>
        <v>#DIV/0!</v>
      </c>
      <c r="AR141" s="806"/>
      <c r="AS141" s="40" t="str">
        <f t="shared" si="90"/>
        <v>----</v>
      </c>
      <c r="AT141" s="87" t="str">
        <f t="shared" si="91"/>
        <v xml:space="preserve"> </v>
      </c>
      <c r="AU141" s="88" t="str">
        <f t="shared" si="92"/>
        <v>----</v>
      </c>
      <c r="AV141" s="88" t="str">
        <f t="shared" si="93"/>
        <v>----</v>
      </c>
      <c r="AW141" s="88" t="str">
        <f t="shared" si="94"/>
        <v>----</v>
      </c>
      <c r="AX141" s="88" t="str">
        <f t="shared" si="95"/>
        <v>----</v>
      </c>
      <c r="AY141" s="87" t="str">
        <f t="shared" si="96"/>
        <v>----</v>
      </c>
      <c r="AZ141" s="87" t="str">
        <f t="shared" si="97"/>
        <v>----</v>
      </c>
      <c r="BA141" s="7" t="str">
        <f t="shared" si="98"/>
        <v>----</v>
      </c>
      <c r="BB141" s="48" t="str">
        <f t="shared" si="99"/>
        <v>----</v>
      </c>
      <c r="BC141" s="7" t="str">
        <f t="shared" si="100"/>
        <v>----</v>
      </c>
      <c r="BD141" s="7" t="str">
        <f t="shared" si="101"/>
        <v>----</v>
      </c>
      <c r="BE141" s="7" t="str">
        <f t="shared" si="102"/>
        <v>----</v>
      </c>
      <c r="BF141" s="115">
        <f t="shared" si="103"/>
        <v>0.01</v>
      </c>
      <c r="BG141" s="116">
        <f t="shared" si="104"/>
        <v>-10</v>
      </c>
      <c r="BH141" s="7"/>
      <c r="BI141" s="7"/>
    </row>
    <row r="142" spans="1:61" x14ac:dyDescent="0.25">
      <c r="A142" s="363"/>
      <c r="B142" s="363"/>
      <c r="C142" s="364"/>
      <c r="D142" s="363"/>
      <c r="E142" s="363"/>
      <c r="F142" s="363"/>
      <c r="G142" s="363"/>
      <c r="H142" s="363"/>
      <c r="I142" s="363"/>
      <c r="J142" s="363"/>
      <c r="K142" s="363"/>
      <c r="L142" s="363"/>
      <c r="M142" s="363"/>
      <c r="N142" s="363"/>
      <c r="O142" s="363"/>
      <c r="P142" s="18"/>
      <c r="Q142" s="40" t="str">
        <f t="shared" si="105"/>
        <v>----</v>
      </c>
      <c r="R142" s="741"/>
      <c r="S142" s="740"/>
      <c r="T142" s="358" t="str">
        <f t="shared" si="71"/>
        <v>----</v>
      </c>
      <c r="U142" s="360">
        <f t="shared" si="72"/>
        <v>-10</v>
      </c>
      <c r="V142" s="360" t="str">
        <f t="shared" si="73"/>
        <v>----</v>
      </c>
      <c r="W142" s="361">
        <f t="shared" si="74"/>
        <v>0</v>
      </c>
      <c r="X142" s="361">
        <f t="shared" si="75"/>
        <v>0</v>
      </c>
      <c r="Y142" s="361">
        <f t="shared" si="76"/>
        <v>0</v>
      </c>
      <c r="Z142" s="361">
        <f t="shared" si="77"/>
        <v>0</v>
      </c>
      <c r="AA142" s="361">
        <f t="shared" si="78"/>
        <v>0</v>
      </c>
      <c r="AB142" s="361">
        <f t="shared" si="79"/>
        <v>0</v>
      </c>
      <c r="AC142" s="361">
        <f t="shared" si="80"/>
        <v>0</v>
      </c>
      <c r="AD142" s="361">
        <f t="shared" si="81"/>
        <v>0</v>
      </c>
      <c r="AE142" s="361">
        <f t="shared" si="82"/>
        <v>0</v>
      </c>
      <c r="AF142" s="361">
        <f t="shared" si="83"/>
        <v>0</v>
      </c>
      <c r="AG142" s="361">
        <f t="shared" si="84"/>
        <v>0</v>
      </c>
      <c r="AH142" s="362">
        <f t="shared" si="85"/>
        <v>0</v>
      </c>
      <c r="AI142" s="758"/>
      <c r="AJ142" s="745"/>
      <c r="AK142" s="756"/>
      <c r="AL142" s="757"/>
      <c r="AM142" s="81">
        <f t="shared" si="86"/>
        <v>0</v>
      </c>
      <c r="AN142" s="30"/>
      <c r="AO142" s="371" t="e">
        <f t="shared" si="87"/>
        <v>#DIV/0!</v>
      </c>
      <c r="AP142" s="371" t="e">
        <f t="shared" si="88"/>
        <v>#DIV/0!</v>
      </c>
      <c r="AQ142" s="806" t="e">
        <f t="shared" si="89"/>
        <v>#DIV/0!</v>
      </c>
      <c r="AR142" s="806"/>
      <c r="AS142" s="40" t="str">
        <f t="shared" si="90"/>
        <v>----</v>
      </c>
      <c r="AT142" s="87" t="str">
        <f t="shared" si="91"/>
        <v xml:space="preserve"> </v>
      </c>
      <c r="AU142" s="88" t="str">
        <f t="shared" si="92"/>
        <v>----</v>
      </c>
      <c r="AV142" s="88" t="str">
        <f t="shared" si="93"/>
        <v>----</v>
      </c>
      <c r="AW142" s="88" t="str">
        <f t="shared" si="94"/>
        <v>----</v>
      </c>
      <c r="AX142" s="88" t="str">
        <f t="shared" si="95"/>
        <v>----</v>
      </c>
      <c r="AY142" s="87" t="str">
        <f t="shared" si="96"/>
        <v>----</v>
      </c>
      <c r="AZ142" s="87" t="str">
        <f t="shared" si="97"/>
        <v>----</v>
      </c>
      <c r="BA142" s="7" t="str">
        <f t="shared" si="98"/>
        <v>----</v>
      </c>
      <c r="BB142" s="48" t="str">
        <f t="shared" si="99"/>
        <v>----</v>
      </c>
      <c r="BC142" s="7" t="str">
        <f t="shared" si="100"/>
        <v>----</v>
      </c>
      <c r="BD142" s="7" t="str">
        <f t="shared" si="101"/>
        <v>----</v>
      </c>
      <c r="BE142" s="7" t="str">
        <f t="shared" si="102"/>
        <v>----</v>
      </c>
      <c r="BF142" s="115">
        <f t="shared" si="103"/>
        <v>0.01</v>
      </c>
      <c r="BG142" s="116">
        <f t="shared" si="104"/>
        <v>-10</v>
      </c>
      <c r="BH142" s="7"/>
      <c r="BI142" s="7"/>
    </row>
    <row r="143" spans="1:61" x14ac:dyDescent="0.25">
      <c r="A143" s="363"/>
      <c r="B143" s="363"/>
      <c r="C143" s="364"/>
      <c r="D143" s="363"/>
      <c r="E143" s="363"/>
      <c r="F143" s="363"/>
      <c r="G143" s="363"/>
      <c r="H143" s="363"/>
      <c r="I143" s="363"/>
      <c r="J143" s="363"/>
      <c r="K143" s="363"/>
      <c r="L143" s="363"/>
      <c r="M143" s="363"/>
      <c r="N143" s="363"/>
      <c r="O143" s="363"/>
      <c r="P143" s="18"/>
      <c r="Q143" s="40" t="str">
        <f t="shared" si="105"/>
        <v>----</v>
      </c>
      <c r="R143" s="741"/>
      <c r="S143" s="740"/>
      <c r="T143" s="358" t="str">
        <f t="shared" si="71"/>
        <v>----</v>
      </c>
      <c r="U143" s="360">
        <f t="shared" si="72"/>
        <v>-10</v>
      </c>
      <c r="V143" s="360" t="str">
        <f t="shared" si="73"/>
        <v>----</v>
      </c>
      <c r="W143" s="361">
        <f t="shared" si="74"/>
        <v>0</v>
      </c>
      <c r="X143" s="361">
        <f t="shared" si="75"/>
        <v>0</v>
      </c>
      <c r="Y143" s="361">
        <f t="shared" si="76"/>
        <v>0</v>
      </c>
      <c r="Z143" s="361">
        <f t="shared" si="77"/>
        <v>0</v>
      </c>
      <c r="AA143" s="361">
        <f t="shared" si="78"/>
        <v>0</v>
      </c>
      <c r="AB143" s="361">
        <f t="shared" si="79"/>
        <v>0</v>
      </c>
      <c r="AC143" s="361">
        <f t="shared" si="80"/>
        <v>0</v>
      </c>
      <c r="AD143" s="361">
        <f t="shared" si="81"/>
        <v>0</v>
      </c>
      <c r="AE143" s="361">
        <f t="shared" si="82"/>
        <v>0</v>
      </c>
      <c r="AF143" s="361">
        <f t="shared" si="83"/>
        <v>0</v>
      </c>
      <c r="AG143" s="361">
        <f t="shared" si="84"/>
        <v>0</v>
      </c>
      <c r="AH143" s="362">
        <f t="shared" si="85"/>
        <v>0</v>
      </c>
      <c r="AI143" s="758"/>
      <c r="AJ143" s="745"/>
      <c r="AK143" s="756"/>
      <c r="AL143" s="757"/>
      <c r="AM143" s="81">
        <f t="shared" si="86"/>
        <v>0</v>
      </c>
      <c r="AN143" s="30"/>
      <c r="AO143" s="371" t="e">
        <f t="shared" si="87"/>
        <v>#DIV/0!</v>
      </c>
      <c r="AP143" s="371" t="e">
        <f t="shared" si="88"/>
        <v>#DIV/0!</v>
      </c>
      <c r="AQ143" s="806" t="e">
        <f t="shared" si="89"/>
        <v>#DIV/0!</v>
      </c>
      <c r="AR143" s="806"/>
      <c r="AS143" s="40" t="str">
        <f t="shared" si="90"/>
        <v>----</v>
      </c>
      <c r="AT143" s="87" t="str">
        <f t="shared" si="91"/>
        <v xml:space="preserve"> </v>
      </c>
      <c r="AU143" s="88" t="str">
        <f t="shared" si="92"/>
        <v>----</v>
      </c>
      <c r="AV143" s="88" t="str">
        <f t="shared" si="93"/>
        <v>----</v>
      </c>
      <c r="AW143" s="88" t="str">
        <f t="shared" si="94"/>
        <v>----</v>
      </c>
      <c r="AX143" s="88" t="str">
        <f t="shared" si="95"/>
        <v>----</v>
      </c>
      <c r="AY143" s="87" t="str">
        <f t="shared" si="96"/>
        <v>----</v>
      </c>
      <c r="AZ143" s="87" t="str">
        <f t="shared" si="97"/>
        <v>----</v>
      </c>
      <c r="BA143" s="7" t="str">
        <f t="shared" si="98"/>
        <v>----</v>
      </c>
      <c r="BB143" s="48" t="str">
        <f t="shared" si="99"/>
        <v>----</v>
      </c>
      <c r="BC143" s="7" t="str">
        <f t="shared" si="100"/>
        <v>----</v>
      </c>
      <c r="BD143" s="7" t="str">
        <f t="shared" si="101"/>
        <v>----</v>
      </c>
      <c r="BE143" s="7" t="str">
        <f t="shared" si="102"/>
        <v>----</v>
      </c>
      <c r="BF143" s="115">
        <f t="shared" si="103"/>
        <v>0.01</v>
      </c>
      <c r="BG143" s="116">
        <f t="shared" si="104"/>
        <v>-10</v>
      </c>
      <c r="BH143" s="7"/>
      <c r="BI143" s="7"/>
    </row>
    <row r="144" spans="1:61" x14ac:dyDescent="0.25">
      <c r="A144" s="363"/>
      <c r="B144" s="363"/>
      <c r="C144" s="364"/>
      <c r="D144" s="363"/>
      <c r="E144" s="363"/>
      <c r="F144" s="363"/>
      <c r="G144" s="363"/>
      <c r="H144" s="363"/>
      <c r="I144" s="363"/>
      <c r="J144" s="364"/>
      <c r="K144" s="363"/>
      <c r="L144" s="363"/>
      <c r="M144" s="363"/>
      <c r="N144" s="363"/>
      <c r="O144" s="363"/>
      <c r="P144" s="18"/>
      <c r="Q144" s="40" t="str">
        <f t="shared" si="105"/>
        <v>----</v>
      </c>
      <c r="R144" s="741"/>
      <c r="S144" s="740"/>
      <c r="T144" s="358" t="str">
        <f t="shared" si="71"/>
        <v>----</v>
      </c>
      <c r="U144" s="360">
        <f t="shared" si="72"/>
        <v>-10</v>
      </c>
      <c r="V144" s="360" t="str">
        <f t="shared" si="73"/>
        <v>----</v>
      </c>
      <c r="W144" s="361">
        <f t="shared" si="74"/>
        <v>0</v>
      </c>
      <c r="X144" s="361">
        <f t="shared" si="75"/>
        <v>0</v>
      </c>
      <c r="Y144" s="361">
        <f t="shared" si="76"/>
        <v>0</v>
      </c>
      <c r="Z144" s="361">
        <f t="shared" si="77"/>
        <v>0</v>
      </c>
      <c r="AA144" s="361">
        <f t="shared" si="78"/>
        <v>0</v>
      </c>
      <c r="AB144" s="361">
        <f t="shared" si="79"/>
        <v>0</v>
      </c>
      <c r="AC144" s="361">
        <f t="shared" si="80"/>
        <v>0</v>
      </c>
      <c r="AD144" s="361">
        <f t="shared" si="81"/>
        <v>0</v>
      </c>
      <c r="AE144" s="361">
        <f t="shared" si="82"/>
        <v>0</v>
      </c>
      <c r="AF144" s="361">
        <f t="shared" si="83"/>
        <v>0</v>
      </c>
      <c r="AG144" s="361">
        <f t="shared" si="84"/>
        <v>0</v>
      </c>
      <c r="AH144" s="362">
        <f t="shared" si="85"/>
        <v>0</v>
      </c>
      <c r="AI144" s="758"/>
      <c r="AJ144" s="745"/>
      <c r="AK144" s="756"/>
      <c r="AL144" s="757"/>
      <c r="AM144" s="81">
        <f t="shared" si="86"/>
        <v>0</v>
      </c>
      <c r="AN144" s="30"/>
      <c r="AO144" s="371" t="e">
        <f t="shared" si="87"/>
        <v>#DIV/0!</v>
      </c>
      <c r="AP144" s="371" t="e">
        <f t="shared" si="88"/>
        <v>#DIV/0!</v>
      </c>
      <c r="AQ144" s="806" t="e">
        <f t="shared" si="89"/>
        <v>#DIV/0!</v>
      </c>
      <c r="AR144" s="806"/>
      <c r="AS144" s="40" t="str">
        <f t="shared" si="90"/>
        <v>----</v>
      </c>
      <c r="AT144" s="87" t="str">
        <f t="shared" si="91"/>
        <v xml:space="preserve"> </v>
      </c>
      <c r="AU144" s="88" t="str">
        <f t="shared" si="92"/>
        <v>----</v>
      </c>
      <c r="AV144" s="88" t="str">
        <f t="shared" si="93"/>
        <v>----</v>
      </c>
      <c r="AW144" s="88" t="str">
        <f t="shared" si="94"/>
        <v>----</v>
      </c>
      <c r="AX144" s="88" t="str">
        <f t="shared" si="95"/>
        <v>----</v>
      </c>
      <c r="AY144" s="87" t="str">
        <f t="shared" si="96"/>
        <v>----</v>
      </c>
      <c r="AZ144" s="87" t="str">
        <f t="shared" si="97"/>
        <v>----</v>
      </c>
      <c r="BA144" s="7" t="str">
        <f t="shared" si="98"/>
        <v>----</v>
      </c>
      <c r="BB144" s="48" t="str">
        <f t="shared" si="99"/>
        <v>----</v>
      </c>
      <c r="BC144" s="7" t="str">
        <f t="shared" si="100"/>
        <v>----</v>
      </c>
      <c r="BD144" s="7" t="str">
        <f t="shared" si="101"/>
        <v>----</v>
      </c>
      <c r="BE144" s="7" t="str">
        <f t="shared" si="102"/>
        <v>----</v>
      </c>
      <c r="BF144" s="115">
        <f t="shared" si="103"/>
        <v>0.01</v>
      </c>
      <c r="BG144" s="116">
        <f t="shared" si="104"/>
        <v>-10</v>
      </c>
      <c r="BH144" s="7"/>
      <c r="BI144" s="7"/>
    </row>
    <row r="145" spans="1:61" x14ac:dyDescent="0.25">
      <c r="A145" s="363"/>
      <c r="B145" s="363"/>
      <c r="C145" s="36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18"/>
      <c r="Q145" s="40" t="str">
        <f t="shared" si="105"/>
        <v>----</v>
      </c>
      <c r="R145" s="741"/>
      <c r="S145" s="740"/>
      <c r="T145" s="358" t="str">
        <f t="shared" si="71"/>
        <v>----</v>
      </c>
      <c r="U145" s="360">
        <f t="shared" si="72"/>
        <v>-10</v>
      </c>
      <c r="V145" s="360" t="str">
        <f t="shared" si="73"/>
        <v>----</v>
      </c>
      <c r="W145" s="361">
        <f t="shared" si="74"/>
        <v>0</v>
      </c>
      <c r="X145" s="361">
        <f t="shared" si="75"/>
        <v>0</v>
      </c>
      <c r="Y145" s="361">
        <f t="shared" si="76"/>
        <v>0</v>
      </c>
      <c r="Z145" s="361">
        <f t="shared" si="77"/>
        <v>0</v>
      </c>
      <c r="AA145" s="361">
        <f t="shared" si="78"/>
        <v>0</v>
      </c>
      <c r="AB145" s="361">
        <f t="shared" si="79"/>
        <v>0</v>
      </c>
      <c r="AC145" s="361">
        <f t="shared" si="80"/>
        <v>0</v>
      </c>
      <c r="AD145" s="361">
        <f t="shared" si="81"/>
        <v>0</v>
      </c>
      <c r="AE145" s="361">
        <f t="shared" si="82"/>
        <v>0</v>
      </c>
      <c r="AF145" s="361">
        <f t="shared" si="83"/>
        <v>0</v>
      </c>
      <c r="AG145" s="361">
        <f t="shared" si="84"/>
        <v>0</v>
      </c>
      <c r="AH145" s="362">
        <f t="shared" si="85"/>
        <v>0</v>
      </c>
      <c r="AI145" s="758"/>
      <c r="AJ145" s="745"/>
      <c r="AK145" s="756"/>
      <c r="AL145" s="757"/>
      <c r="AM145" s="81">
        <f t="shared" si="86"/>
        <v>0</v>
      </c>
      <c r="AN145" s="30"/>
      <c r="AO145" s="371" t="e">
        <f t="shared" si="87"/>
        <v>#DIV/0!</v>
      </c>
      <c r="AP145" s="371" t="e">
        <f t="shared" si="88"/>
        <v>#DIV/0!</v>
      </c>
      <c r="AQ145" s="806" t="e">
        <f t="shared" si="89"/>
        <v>#DIV/0!</v>
      </c>
      <c r="AR145" s="806"/>
      <c r="AS145" s="40" t="str">
        <f t="shared" si="90"/>
        <v>----</v>
      </c>
      <c r="AT145" s="87" t="str">
        <f t="shared" si="91"/>
        <v xml:space="preserve"> </v>
      </c>
      <c r="AU145" s="88" t="str">
        <f t="shared" si="92"/>
        <v>----</v>
      </c>
      <c r="AV145" s="88" t="str">
        <f t="shared" si="93"/>
        <v>----</v>
      </c>
      <c r="AW145" s="88" t="str">
        <f t="shared" si="94"/>
        <v>----</v>
      </c>
      <c r="AX145" s="88" t="str">
        <f t="shared" si="95"/>
        <v>----</v>
      </c>
      <c r="AY145" s="87" t="str">
        <f t="shared" si="96"/>
        <v>----</v>
      </c>
      <c r="AZ145" s="87" t="str">
        <f t="shared" si="97"/>
        <v>----</v>
      </c>
      <c r="BA145" s="7" t="str">
        <f t="shared" si="98"/>
        <v>----</v>
      </c>
      <c r="BB145" s="48" t="str">
        <f t="shared" si="99"/>
        <v>----</v>
      </c>
      <c r="BC145" s="7" t="str">
        <f t="shared" si="100"/>
        <v>----</v>
      </c>
      <c r="BD145" s="7" t="str">
        <f t="shared" si="101"/>
        <v>----</v>
      </c>
      <c r="BE145" s="7" t="str">
        <f t="shared" si="102"/>
        <v>----</v>
      </c>
      <c r="BF145" s="115">
        <f t="shared" si="103"/>
        <v>0.01</v>
      </c>
      <c r="BG145" s="116">
        <f t="shared" si="104"/>
        <v>-10</v>
      </c>
      <c r="BH145" s="7"/>
      <c r="BI145" s="7"/>
    </row>
    <row r="146" spans="1:61" x14ac:dyDescent="0.25">
      <c r="A146" s="363"/>
      <c r="B146" s="363"/>
      <c r="C146" s="364"/>
      <c r="D146" s="363"/>
      <c r="E146" s="363"/>
      <c r="F146" s="363"/>
      <c r="G146" s="363"/>
      <c r="H146" s="363"/>
      <c r="I146" s="363"/>
      <c r="J146" s="364"/>
      <c r="K146" s="363"/>
      <c r="L146" s="363"/>
      <c r="M146" s="363"/>
      <c r="N146" s="363"/>
      <c r="O146" s="363"/>
      <c r="P146" s="18"/>
      <c r="Q146" s="40" t="str">
        <f t="shared" si="105"/>
        <v>----</v>
      </c>
      <c r="R146" s="741"/>
      <c r="S146" s="740"/>
      <c r="T146" s="358" t="str">
        <f t="shared" si="71"/>
        <v>----</v>
      </c>
      <c r="U146" s="360">
        <f t="shared" si="72"/>
        <v>-10</v>
      </c>
      <c r="V146" s="360" t="str">
        <f t="shared" si="73"/>
        <v>----</v>
      </c>
      <c r="W146" s="361">
        <f t="shared" si="74"/>
        <v>0</v>
      </c>
      <c r="X146" s="361">
        <f t="shared" si="75"/>
        <v>0</v>
      </c>
      <c r="Y146" s="361">
        <f t="shared" si="76"/>
        <v>0</v>
      </c>
      <c r="Z146" s="361">
        <f t="shared" si="77"/>
        <v>0</v>
      </c>
      <c r="AA146" s="361">
        <f t="shared" si="78"/>
        <v>0</v>
      </c>
      <c r="AB146" s="361">
        <f t="shared" si="79"/>
        <v>0</v>
      </c>
      <c r="AC146" s="361">
        <f t="shared" si="80"/>
        <v>0</v>
      </c>
      <c r="AD146" s="361">
        <f t="shared" si="81"/>
        <v>0</v>
      </c>
      <c r="AE146" s="361">
        <f t="shared" si="82"/>
        <v>0</v>
      </c>
      <c r="AF146" s="361">
        <f t="shared" si="83"/>
        <v>0</v>
      </c>
      <c r="AG146" s="361">
        <f t="shared" si="84"/>
        <v>0</v>
      </c>
      <c r="AH146" s="362">
        <f t="shared" si="85"/>
        <v>0</v>
      </c>
      <c r="AI146" s="758"/>
      <c r="AJ146" s="745"/>
      <c r="AK146" s="756"/>
      <c r="AL146" s="757"/>
      <c r="AM146" s="81">
        <f t="shared" si="86"/>
        <v>0</v>
      </c>
      <c r="AN146" s="30"/>
      <c r="AO146" s="371" t="e">
        <f t="shared" si="87"/>
        <v>#DIV/0!</v>
      </c>
      <c r="AP146" s="371" t="e">
        <f t="shared" si="88"/>
        <v>#DIV/0!</v>
      </c>
      <c r="AQ146" s="806" t="e">
        <f t="shared" si="89"/>
        <v>#DIV/0!</v>
      </c>
      <c r="AR146" s="806"/>
      <c r="AS146" s="40" t="str">
        <f t="shared" si="90"/>
        <v>----</v>
      </c>
      <c r="AT146" s="87" t="str">
        <f t="shared" si="91"/>
        <v xml:space="preserve"> </v>
      </c>
      <c r="AU146" s="88" t="str">
        <f t="shared" si="92"/>
        <v>----</v>
      </c>
      <c r="AV146" s="88" t="str">
        <f t="shared" si="93"/>
        <v>----</v>
      </c>
      <c r="AW146" s="88" t="str">
        <f t="shared" si="94"/>
        <v>----</v>
      </c>
      <c r="AX146" s="88" t="str">
        <f t="shared" si="95"/>
        <v>----</v>
      </c>
      <c r="AY146" s="87" t="str">
        <f t="shared" si="96"/>
        <v>----</v>
      </c>
      <c r="AZ146" s="87" t="str">
        <f t="shared" si="97"/>
        <v>----</v>
      </c>
      <c r="BA146" s="7" t="str">
        <f t="shared" si="98"/>
        <v>----</v>
      </c>
      <c r="BB146" s="48" t="str">
        <f t="shared" si="99"/>
        <v>----</v>
      </c>
      <c r="BC146" s="7" t="str">
        <f t="shared" si="100"/>
        <v>----</v>
      </c>
      <c r="BD146" s="7" t="str">
        <f t="shared" si="101"/>
        <v>----</v>
      </c>
      <c r="BE146" s="7" t="str">
        <f t="shared" si="102"/>
        <v>----</v>
      </c>
      <c r="BF146" s="115">
        <f t="shared" si="103"/>
        <v>0.01</v>
      </c>
      <c r="BG146" s="116">
        <f t="shared" si="104"/>
        <v>-10</v>
      </c>
      <c r="BH146" s="7"/>
      <c r="BI146" s="7"/>
    </row>
    <row r="147" spans="1:61" x14ac:dyDescent="0.25">
      <c r="A147" s="363"/>
      <c r="B147" s="363"/>
      <c r="C147" s="364"/>
      <c r="D147" s="363"/>
      <c r="E147" s="363"/>
      <c r="F147" s="363"/>
      <c r="G147" s="363"/>
      <c r="H147" s="363"/>
      <c r="I147" s="363"/>
      <c r="J147" s="363"/>
      <c r="K147" s="363"/>
      <c r="L147" s="363"/>
      <c r="M147" s="363"/>
      <c r="N147" s="363"/>
      <c r="O147" s="363"/>
      <c r="P147" s="18"/>
      <c r="Q147" s="40" t="str">
        <f t="shared" si="105"/>
        <v>----</v>
      </c>
      <c r="R147" s="741"/>
      <c r="S147" s="740"/>
      <c r="T147" s="358" t="str">
        <f t="shared" si="71"/>
        <v>----</v>
      </c>
      <c r="U147" s="360">
        <f t="shared" si="72"/>
        <v>-10</v>
      </c>
      <c r="V147" s="360" t="str">
        <f t="shared" si="73"/>
        <v>----</v>
      </c>
      <c r="W147" s="361">
        <f t="shared" si="74"/>
        <v>0</v>
      </c>
      <c r="X147" s="361">
        <f t="shared" si="75"/>
        <v>0</v>
      </c>
      <c r="Y147" s="361">
        <f t="shared" si="76"/>
        <v>0</v>
      </c>
      <c r="Z147" s="361">
        <f t="shared" si="77"/>
        <v>0</v>
      </c>
      <c r="AA147" s="361">
        <f t="shared" si="78"/>
        <v>0</v>
      </c>
      <c r="AB147" s="361">
        <f t="shared" si="79"/>
        <v>0</v>
      </c>
      <c r="AC147" s="361">
        <f t="shared" si="80"/>
        <v>0</v>
      </c>
      <c r="AD147" s="361">
        <f t="shared" si="81"/>
        <v>0</v>
      </c>
      <c r="AE147" s="361">
        <f t="shared" si="82"/>
        <v>0</v>
      </c>
      <c r="AF147" s="361">
        <f t="shared" si="83"/>
        <v>0</v>
      </c>
      <c r="AG147" s="361">
        <f t="shared" si="84"/>
        <v>0</v>
      </c>
      <c r="AH147" s="362">
        <f t="shared" si="85"/>
        <v>0</v>
      </c>
      <c r="AI147" s="758"/>
      <c r="AJ147" s="745"/>
      <c r="AK147" s="756"/>
      <c r="AL147" s="757"/>
      <c r="AM147" s="81">
        <f t="shared" si="86"/>
        <v>0</v>
      </c>
      <c r="AN147" s="30"/>
      <c r="AO147" s="371" t="e">
        <f t="shared" si="87"/>
        <v>#DIV/0!</v>
      </c>
      <c r="AP147" s="371" t="e">
        <f t="shared" si="88"/>
        <v>#DIV/0!</v>
      </c>
      <c r="AQ147" s="806" t="e">
        <f t="shared" si="89"/>
        <v>#DIV/0!</v>
      </c>
      <c r="AR147" s="806"/>
      <c r="AS147" s="40" t="str">
        <f t="shared" si="90"/>
        <v>----</v>
      </c>
      <c r="AT147" s="87" t="str">
        <f t="shared" si="91"/>
        <v xml:space="preserve"> </v>
      </c>
      <c r="AU147" s="88" t="str">
        <f t="shared" si="92"/>
        <v>----</v>
      </c>
      <c r="AV147" s="88" t="str">
        <f t="shared" si="93"/>
        <v>----</v>
      </c>
      <c r="AW147" s="88" t="str">
        <f t="shared" si="94"/>
        <v>----</v>
      </c>
      <c r="AX147" s="88" t="str">
        <f t="shared" si="95"/>
        <v>----</v>
      </c>
      <c r="AY147" s="87" t="str">
        <f t="shared" si="96"/>
        <v>----</v>
      </c>
      <c r="AZ147" s="87" t="str">
        <f t="shared" si="97"/>
        <v>----</v>
      </c>
      <c r="BA147" s="7" t="str">
        <f t="shared" si="98"/>
        <v>----</v>
      </c>
      <c r="BB147" s="48" t="str">
        <f t="shared" si="99"/>
        <v>----</v>
      </c>
      <c r="BC147" s="7" t="str">
        <f t="shared" si="100"/>
        <v>----</v>
      </c>
      <c r="BD147" s="7" t="str">
        <f t="shared" si="101"/>
        <v>----</v>
      </c>
      <c r="BE147" s="7" t="str">
        <f t="shared" si="102"/>
        <v>----</v>
      </c>
      <c r="BF147" s="115">
        <f t="shared" si="103"/>
        <v>0.01</v>
      </c>
      <c r="BG147" s="116">
        <f t="shared" si="104"/>
        <v>-10</v>
      </c>
      <c r="BH147" s="7"/>
      <c r="BI147" s="7"/>
    </row>
    <row r="148" spans="1:61" x14ac:dyDescent="0.25">
      <c r="A148" s="363"/>
      <c r="B148" s="363"/>
      <c r="C148" s="364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363"/>
      <c r="O148" s="363"/>
      <c r="P148" s="18"/>
      <c r="Q148" s="40" t="str">
        <f t="shared" si="105"/>
        <v>----</v>
      </c>
      <c r="R148" s="741"/>
      <c r="S148" s="740"/>
      <c r="T148" s="358" t="str">
        <f t="shared" si="71"/>
        <v>----</v>
      </c>
      <c r="U148" s="360">
        <f t="shared" si="72"/>
        <v>-10</v>
      </c>
      <c r="V148" s="360" t="str">
        <f t="shared" si="73"/>
        <v>----</v>
      </c>
      <c r="W148" s="361">
        <f t="shared" si="74"/>
        <v>0</v>
      </c>
      <c r="X148" s="361">
        <f t="shared" si="75"/>
        <v>0</v>
      </c>
      <c r="Y148" s="361">
        <f t="shared" si="76"/>
        <v>0</v>
      </c>
      <c r="Z148" s="361">
        <f t="shared" si="77"/>
        <v>0</v>
      </c>
      <c r="AA148" s="361">
        <f t="shared" si="78"/>
        <v>0</v>
      </c>
      <c r="AB148" s="361">
        <f t="shared" si="79"/>
        <v>0</v>
      </c>
      <c r="AC148" s="361">
        <f t="shared" si="80"/>
        <v>0</v>
      </c>
      <c r="AD148" s="361">
        <f t="shared" si="81"/>
        <v>0</v>
      </c>
      <c r="AE148" s="361">
        <f t="shared" si="82"/>
        <v>0</v>
      </c>
      <c r="AF148" s="361">
        <f t="shared" si="83"/>
        <v>0</v>
      </c>
      <c r="AG148" s="361">
        <f t="shared" si="84"/>
        <v>0</v>
      </c>
      <c r="AH148" s="362">
        <f t="shared" si="85"/>
        <v>0</v>
      </c>
      <c r="AI148" s="758"/>
      <c r="AJ148" s="745"/>
      <c r="AK148" s="756"/>
      <c r="AL148" s="757"/>
      <c r="AM148" s="81">
        <f t="shared" si="86"/>
        <v>0</v>
      </c>
      <c r="AN148" s="30"/>
      <c r="AO148" s="371" t="e">
        <f t="shared" si="87"/>
        <v>#DIV/0!</v>
      </c>
      <c r="AP148" s="371" t="e">
        <f t="shared" si="88"/>
        <v>#DIV/0!</v>
      </c>
      <c r="AQ148" s="806" t="e">
        <f t="shared" si="89"/>
        <v>#DIV/0!</v>
      </c>
      <c r="AR148" s="806"/>
      <c r="AS148" s="40" t="str">
        <f t="shared" si="90"/>
        <v>----</v>
      </c>
      <c r="AT148" s="87" t="str">
        <f t="shared" si="91"/>
        <v xml:space="preserve"> </v>
      </c>
      <c r="AU148" s="88" t="str">
        <f t="shared" si="92"/>
        <v>----</v>
      </c>
      <c r="AV148" s="88" t="str">
        <f t="shared" si="93"/>
        <v>----</v>
      </c>
      <c r="AW148" s="88" t="str">
        <f t="shared" si="94"/>
        <v>----</v>
      </c>
      <c r="AX148" s="88" t="str">
        <f t="shared" si="95"/>
        <v>----</v>
      </c>
      <c r="AY148" s="87" t="str">
        <f t="shared" si="96"/>
        <v>----</v>
      </c>
      <c r="AZ148" s="87" t="str">
        <f t="shared" si="97"/>
        <v>----</v>
      </c>
      <c r="BA148" s="7" t="str">
        <f t="shared" si="98"/>
        <v>----</v>
      </c>
      <c r="BB148" s="48" t="str">
        <f t="shared" si="99"/>
        <v>----</v>
      </c>
      <c r="BC148" s="7" t="str">
        <f t="shared" si="100"/>
        <v>----</v>
      </c>
      <c r="BD148" s="7" t="str">
        <f t="shared" si="101"/>
        <v>----</v>
      </c>
      <c r="BE148" s="7" t="str">
        <f t="shared" si="102"/>
        <v>----</v>
      </c>
      <c r="BF148" s="115">
        <f t="shared" si="103"/>
        <v>0.01</v>
      </c>
      <c r="BG148" s="116">
        <f t="shared" si="104"/>
        <v>-10</v>
      </c>
      <c r="BH148" s="7"/>
      <c r="BI148" s="7"/>
    </row>
    <row r="149" spans="1:61" x14ac:dyDescent="0.25">
      <c r="A149" s="363"/>
      <c r="B149" s="363"/>
      <c r="C149" s="364"/>
      <c r="D149" s="363"/>
      <c r="E149" s="363"/>
      <c r="F149" s="363"/>
      <c r="G149" s="363"/>
      <c r="H149" s="363"/>
      <c r="I149" s="363"/>
      <c r="J149" s="363"/>
      <c r="K149" s="363"/>
      <c r="L149" s="363"/>
      <c r="M149" s="363"/>
      <c r="N149" s="363"/>
      <c r="O149" s="363"/>
      <c r="P149" s="18"/>
      <c r="Q149" s="40" t="str">
        <f t="shared" si="105"/>
        <v>----</v>
      </c>
      <c r="R149" s="741"/>
      <c r="S149" s="740"/>
      <c r="T149" s="358" t="str">
        <f t="shared" ref="T149:T170" si="106">IF(S149&gt;0,IF(MONTH(S149)&gt;=10,YEAR(S149)+1,YEAR(S149)),"----")</f>
        <v>----</v>
      </c>
      <c r="U149" s="360">
        <f t="shared" ref="U149:U170" si="107">IF(T149&lt;&gt;"----",T149,-10)</f>
        <v>-10</v>
      </c>
      <c r="V149" s="360" t="str">
        <f t="shared" ref="V149:V170" si="108">IF(S149&gt;0,MONTH(S149),"----")</f>
        <v>----</v>
      </c>
      <c r="W149" s="361">
        <f t="shared" ref="W149:W170" si="109">IF(V149=1,1,0)</f>
        <v>0</v>
      </c>
      <c r="X149" s="361">
        <f t="shared" ref="X149:X170" si="110">IF(V149=2,1,0)</f>
        <v>0</v>
      </c>
      <c r="Y149" s="361">
        <f t="shared" ref="Y149:Y170" si="111">IF(V149=3,1,0)</f>
        <v>0</v>
      </c>
      <c r="Z149" s="361">
        <f t="shared" ref="Z149:Z170" si="112">IF(V149=4,1,0)</f>
        <v>0</v>
      </c>
      <c r="AA149" s="361">
        <f t="shared" ref="AA149:AA170" si="113">IF(V149=5,1,0)</f>
        <v>0</v>
      </c>
      <c r="AB149" s="361">
        <f t="shared" ref="AB149:AB170" si="114">IF(V149=6,1,0)</f>
        <v>0</v>
      </c>
      <c r="AC149" s="361">
        <f t="shared" ref="AC149:AC170" si="115">IF(V149=7,1,0)</f>
        <v>0</v>
      </c>
      <c r="AD149" s="361">
        <f t="shared" ref="AD149:AD170" si="116">IF(V149=8,1,0)</f>
        <v>0</v>
      </c>
      <c r="AE149" s="361">
        <f t="shared" ref="AE149:AE170" si="117">IF(V149=9,1,0)</f>
        <v>0</v>
      </c>
      <c r="AF149" s="361">
        <f t="shared" ref="AF149:AF170" si="118">IF(V149=10,1,0)</f>
        <v>0</v>
      </c>
      <c r="AG149" s="361">
        <f t="shared" ref="AG149:AG170" si="119">IF(V149=11,1,0)</f>
        <v>0</v>
      </c>
      <c r="AH149" s="362">
        <f t="shared" ref="AH149:AH170" si="120">IF(V149=12,1,0)</f>
        <v>0</v>
      </c>
      <c r="AI149" s="758"/>
      <c r="AJ149" s="745"/>
      <c r="AK149" s="756"/>
      <c r="AL149" s="757"/>
      <c r="AM149" s="81">
        <f t="shared" ref="AM149:AM170" si="121">IF(OR(AL149="y",AL149="Y"),1,0)</f>
        <v>0</v>
      </c>
      <c r="AN149" s="30"/>
      <c r="AO149" s="371" t="e">
        <f t="shared" ref="AO149:AO170" si="122">IF(AND(OR($AK$15="&gt;0.4",$AK$15="&lt;-0.4"),AI149&gt;0),IF(AU149&gt;$AO$20,"HIGH OUTLIER DETECTED","no outlier detected"),"----")</f>
        <v>#DIV/0!</v>
      </c>
      <c r="AP149" s="371" t="e">
        <f t="shared" ref="AP149:AP170" si="123">IF(AND(OR($AK$15="&lt;-0.4",$AK$15="&gt;0.4"),AI149&gt;0),IF(AU149&lt;$AP$20,"LOW OUTLIER DETECTED","no outlier detected"),"----")</f>
        <v>#DIV/0!</v>
      </c>
      <c r="AQ149" s="806" t="e">
        <f t="shared" ref="AQ149:AQ170" si="124">IF(AND($AK$15="-0.4&lt;and&gt;0.4",AI149&gt;0),IF(AU149&gt;$AQ$20,"HIGH OUTLIER DETECTED",IF(AU149&lt;$AR$20,"LOW OUTLIER DETECTED","no outlier detected")),"----")</f>
        <v>#DIV/0!</v>
      </c>
      <c r="AR149" s="806"/>
      <c r="AS149" s="40" t="str">
        <f t="shared" ref="AS149:AS170" si="125">IF(AI149&gt;0,RANK(AI149,$AI$21:$AI$170,0),"----")</f>
        <v>----</v>
      </c>
      <c r="AT149" s="87" t="str">
        <f t="shared" ref="AT149:AT170" si="126">IF(AS149&lt;&gt;"----",($BM$30+1)/AS149," ")</f>
        <v xml:space="preserve"> </v>
      </c>
      <c r="AU149" s="88" t="str">
        <f t="shared" ref="AU149:AU170" si="127">IF(AI149&gt;0,LN(AI149),"----")</f>
        <v>----</v>
      </c>
      <c r="AV149" s="88" t="str">
        <f t="shared" ref="AV149:AV170" si="128">IF(AI149&gt;0,IF(AM149=1,AU149,0),"----")</f>
        <v>----</v>
      </c>
      <c r="AW149" s="88" t="str">
        <f t="shared" ref="AW149:AW170" si="129">IF(AI149&gt;0,IF(AM149=0,AU149,0),"----")</f>
        <v>----</v>
      </c>
      <c r="AX149" s="88" t="str">
        <f t="shared" ref="AX149:AX170" si="130">IF(AI149&gt;0,IF($BM$29&gt;0,IF(OR(AL149="y",AL149="Y"),1,($BM$31-$BM$29)/$BM$28),"----"),"----")</f>
        <v>----</v>
      </c>
      <c r="AY149" s="87" t="str">
        <f t="shared" ref="AY149:AY170" si="131">IF(AI149&lt;&gt;0,IF($BM$29&gt;0,AX149*AS149,"----"),"----")</f>
        <v>----</v>
      </c>
      <c r="AZ149" s="87" t="str">
        <f t="shared" ref="AZ149:AZ170" si="132">IF(AI149&lt;&gt;0,IF($BM$29&gt;0,($BM$31+1)/AY149,($BM$30+1)/AS149),"----")</f>
        <v>----</v>
      </c>
      <c r="BA149" s="7" t="str">
        <f t="shared" ref="BA149:BA170" si="133">IF(AI149&lt;&gt;0,IF($BM$29&gt;0,AU149-$BM$24,"----"),"----")</f>
        <v>----</v>
      </c>
      <c r="BB149" s="48" t="str">
        <f t="shared" ref="BB149:BB170" si="134">IF(AI149&gt;0,IF(AM149=1,BA149^2,0),"----")</f>
        <v>----</v>
      </c>
      <c r="BC149" s="7" t="str">
        <f t="shared" ref="BC149:BC170" si="135">IF(AI149&gt;0,IF(AM149=0,BA149^2,0),"----")</f>
        <v>----</v>
      </c>
      <c r="BD149" s="7" t="str">
        <f t="shared" ref="BD149:BD170" si="136">IF(AI149&gt;0,IF(AM149=1,BA149^3,0),"----")</f>
        <v>----</v>
      </c>
      <c r="BE149" s="7" t="str">
        <f t="shared" ref="BE149:BE170" si="137">IF(AI149&gt;0,IF(AM149=0,BA149^3,0),"----")</f>
        <v>----</v>
      </c>
      <c r="BF149" s="115">
        <f t="shared" ref="BF149:BF170" si="138">IF(AZ149="----",0.01,AZ149)</f>
        <v>0.01</v>
      </c>
      <c r="BG149" s="116">
        <f t="shared" ref="BG149:BG170" si="139">IF(AI149=0,-10,AI149)</f>
        <v>-10</v>
      </c>
      <c r="BH149" s="7"/>
      <c r="BI149" s="7"/>
    </row>
    <row r="150" spans="1:61" x14ac:dyDescent="0.25">
      <c r="A150" s="363"/>
      <c r="B150" s="363"/>
      <c r="C150" s="364"/>
      <c r="D150" s="363"/>
      <c r="E150" s="363"/>
      <c r="F150" s="363"/>
      <c r="G150" s="363"/>
      <c r="H150" s="363"/>
      <c r="I150" s="363"/>
      <c r="J150" s="364"/>
      <c r="K150" s="363"/>
      <c r="L150" s="363"/>
      <c r="M150" s="363"/>
      <c r="N150" s="363"/>
      <c r="O150" s="363"/>
      <c r="P150" s="18"/>
      <c r="Q150" s="41" t="str">
        <f t="shared" ref="Q150:Q170" si="140">IF(T150="----","----",IF(AI150=0,"----",IF(AND(Q149="----",Q148="----"),1+Q147,IF(Q149="----",1+Q148,1+Q149))))</f>
        <v>----</v>
      </c>
      <c r="R150" s="742"/>
      <c r="S150" s="743"/>
      <c r="T150" s="359" t="str">
        <f t="shared" si="106"/>
        <v>----</v>
      </c>
      <c r="U150" s="360">
        <f t="shared" si="107"/>
        <v>-10</v>
      </c>
      <c r="V150" s="360" t="str">
        <f t="shared" si="108"/>
        <v>----</v>
      </c>
      <c r="W150" s="361">
        <f t="shared" si="109"/>
        <v>0</v>
      </c>
      <c r="X150" s="361">
        <f t="shared" si="110"/>
        <v>0</v>
      </c>
      <c r="Y150" s="361">
        <f t="shared" si="111"/>
        <v>0</v>
      </c>
      <c r="Z150" s="361">
        <f t="shared" si="112"/>
        <v>0</v>
      </c>
      <c r="AA150" s="361">
        <f t="shared" si="113"/>
        <v>0</v>
      </c>
      <c r="AB150" s="361">
        <f t="shared" si="114"/>
        <v>0</v>
      </c>
      <c r="AC150" s="361">
        <f t="shared" si="115"/>
        <v>0</v>
      </c>
      <c r="AD150" s="361">
        <f t="shared" si="116"/>
        <v>0</v>
      </c>
      <c r="AE150" s="361">
        <f t="shared" si="117"/>
        <v>0</v>
      </c>
      <c r="AF150" s="361">
        <f t="shared" si="118"/>
        <v>0</v>
      </c>
      <c r="AG150" s="361">
        <f t="shared" si="119"/>
        <v>0</v>
      </c>
      <c r="AH150" s="362">
        <f t="shared" si="120"/>
        <v>0</v>
      </c>
      <c r="AI150" s="759"/>
      <c r="AJ150" s="750"/>
      <c r="AK150" s="753"/>
      <c r="AL150" s="754"/>
      <c r="AM150" s="81">
        <f t="shared" si="121"/>
        <v>0</v>
      </c>
      <c r="AN150" s="30"/>
      <c r="AO150" s="372" t="e">
        <f t="shared" si="122"/>
        <v>#DIV/0!</v>
      </c>
      <c r="AP150" s="372" t="e">
        <f t="shared" si="123"/>
        <v>#DIV/0!</v>
      </c>
      <c r="AQ150" s="807" t="e">
        <f t="shared" si="124"/>
        <v>#DIV/0!</v>
      </c>
      <c r="AR150" s="807"/>
      <c r="AS150" s="41" t="str">
        <f t="shared" si="125"/>
        <v>----</v>
      </c>
      <c r="AT150" s="91" t="str">
        <f t="shared" si="126"/>
        <v xml:space="preserve"> </v>
      </c>
      <c r="AU150" s="92" t="str">
        <f t="shared" si="127"/>
        <v>----</v>
      </c>
      <c r="AV150" s="92" t="str">
        <f t="shared" si="128"/>
        <v>----</v>
      </c>
      <c r="AW150" s="92" t="str">
        <f t="shared" si="129"/>
        <v>----</v>
      </c>
      <c r="AX150" s="92" t="str">
        <f t="shared" si="130"/>
        <v>----</v>
      </c>
      <c r="AY150" s="91" t="str">
        <f t="shared" si="131"/>
        <v>----</v>
      </c>
      <c r="AZ150" s="91" t="str">
        <f t="shared" si="132"/>
        <v>----</v>
      </c>
      <c r="BA150" s="7" t="str">
        <f t="shared" si="133"/>
        <v>----</v>
      </c>
      <c r="BB150" s="48" t="str">
        <f t="shared" si="134"/>
        <v>----</v>
      </c>
      <c r="BC150" s="7" t="str">
        <f t="shared" si="135"/>
        <v>----</v>
      </c>
      <c r="BD150" s="7" t="str">
        <f t="shared" si="136"/>
        <v>----</v>
      </c>
      <c r="BE150" s="7" t="str">
        <f t="shared" si="137"/>
        <v>----</v>
      </c>
      <c r="BF150" s="115">
        <f t="shared" si="138"/>
        <v>0.01</v>
      </c>
      <c r="BG150" s="116">
        <f t="shared" si="139"/>
        <v>-10</v>
      </c>
      <c r="BH150" s="7"/>
      <c r="BI150" s="7"/>
    </row>
    <row r="151" spans="1:61" x14ac:dyDescent="0.25">
      <c r="A151" s="363"/>
      <c r="B151" s="363"/>
      <c r="C151" s="364"/>
      <c r="D151" s="363"/>
      <c r="E151" s="363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18"/>
      <c r="Q151" s="40" t="str">
        <f t="shared" si="140"/>
        <v>----</v>
      </c>
      <c r="R151" s="741"/>
      <c r="S151" s="740"/>
      <c r="T151" s="358" t="str">
        <f t="shared" si="106"/>
        <v>----</v>
      </c>
      <c r="U151" s="360">
        <f t="shared" si="107"/>
        <v>-10</v>
      </c>
      <c r="V151" s="360" t="str">
        <f t="shared" si="108"/>
        <v>----</v>
      </c>
      <c r="W151" s="361">
        <f t="shared" si="109"/>
        <v>0</v>
      </c>
      <c r="X151" s="361">
        <f t="shared" si="110"/>
        <v>0</v>
      </c>
      <c r="Y151" s="361">
        <f t="shared" si="111"/>
        <v>0</v>
      </c>
      <c r="Z151" s="361">
        <f t="shared" si="112"/>
        <v>0</v>
      </c>
      <c r="AA151" s="361">
        <f t="shared" si="113"/>
        <v>0</v>
      </c>
      <c r="AB151" s="361">
        <f t="shared" si="114"/>
        <v>0</v>
      </c>
      <c r="AC151" s="361">
        <f t="shared" si="115"/>
        <v>0</v>
      </c>
      <c r="AD151" s="361">
        <f t="shared" si="116"/>
        <v>0</v>
      </c>
      <c r="AE151" s="361">
        <f t="shared" si="117"/>
        <v>0</v>
      </c>
      <c r="AF151" s="361">
        <f t="shared" si="118"/>
        <v>0</v>
      </c>
      <c r="AG151" s="361">
        <f t="shared" si="119"/>
        <v>0</v>
      </c>
      <c r="AH151" s="362">
        <f t="shared" si="120"/>
        <v>0</v>
      </c>
      <c r="AI151" s="758"/>
      <c r="AJ151" s="745"/>
      <c r="AK151" s="756"/>
      <c r="AL151" s="757"/>
      <c r="AM151" s="81">
        <f t="shared" si="121"/>
        <v>0</v>
      </c>
      <c r="AN151" s="30"/>
      <c r="AO151" s="371" t="e">
        <f t="shared" si="122"/>
        <v>#DIV/0!</v>
      </c>
      <c r="AP151" s="371" t="e">
        <f t="shared" si="123"/>
        <v>#DIV/0!</v>
      </c>
      <c r="AQ151" s="806" t="e">
        <f t="shared" si="124"/>
        <v>#DIV/0!</v>
      </c>
      <c r="AR151" s="806"/>
      <c r="AS151" s="40" t="str">
        <f t="shared" si="125"/>
        <v>----</v>
      </c>
      <c r="AT151" s="87" t="str">
        <f t="shared" si="126"/>
        <v xml:space="preserve"> </v>
      </c>
      <c r="AU151" s="88" t="str">
        <f t="shared" si="127"/>
        <v>----</v>
      </c>
      <c r="AV151" s="88" t="str">
        <f t="shared" si="128"/>
        <v>----</v>
      </c>
      <c r="AW151" s="88" t="str">
        <f t="shared" si="129"/>
        <v>----</v>
      </c>
      <c r="AX151" s="88" t="str">
        <f t="shared" si="130"/>
        <v>----</v>
      </c>
      <c r="AY151" s="87" t="str">
        <f t="shared" si="131"/>
        <v>----</v>
      </c>
      <c r="AZ151" s="87" t="str">
        <f t="shared" si="132"/>
        <v>----</v>
      </c>
      <c r="BA151" s="7" t="str">
        <f t="shared" si="133"/>
        <v>----</v>
      </c>
      <c r="BB151" s="48" t="str">
        <f t="shared" si="134"/>
        <v>----</v>
      </c>
      <c r="BC151" s="7" t="str">
        <f t="shared" si="135"/>
        <v>----</v>
      </c>
      <c r="BD151" s="7" t="str">
        <f t="shared" si="136"/>
        <v>----</v>
      </c>
      <c r="BE151" s="7" t="str">
        <f t="shared" si="137"/>
        <v>----</v>
      </c>
      <c r="BF151" s="115">
        <f t="shared" si="138"/>
        <v>0.01</v>
      </c>
      <c r="BG151" s="116">
        <f t="shared" si="139"/>
        <v>-10</v>
      </c>
      <c r="BH151" s="7"/>
      <c r="BI151" s="7"/>
    </row>
    <row r="152" spans="1:61" x14ac:dyDescent="0.25">
      <c r="A152" s="363"/>
      <c r="B152" s="363"/>
      <c r="C152" s="364"/>
      <c r="D152" s="363"/>
      <c r="E152" s="363"/>
      <c r="F152" s="363"/>
      <c r="G152" s="363"/>
      <c r="H152" s="363"/>
      <c r="I152" s="363"/>
      <c r="J152" s="363"/>
      <c r="K152" s="363"/>
      <c r="L152" s="363"/>
      <c r="M152" s="363"/>
      <c r="N152" s="363"/>
      <c r="O152" s="363"/>
      <c r="P152" s="18"/>
      <c r="Q152" s="40" t="str">
        <f t="shared" si="140"/>
        <v>----</v>
      </c>
      <c r="R152" s="741"/>
      <c r="S152" s="740"/>
      <c r="T152" s="358" t="str">
        <f t="shared" si="106"/>
        <v>----</v>
      </c>
      <c r="U152" s="360">
        <f t="shared" si="107"/>
        <v>-10</v>
      </c>
      <c r="V152" s="360" t="str">
        <f t="shared" si="108"/>
        <v>----</v>
      </c>
      <c r="W152" s="361">
        <f t="shared" si="109"/>
        <v>0</v>
      </c>
      <c r="X152" s="361">
        <f t="shared" si="110"/>
        <v>0</v>
      </c>
      <c r="Y152" s="361">
        <f t="shared" si="111"/>
        <v>0</v>
      </c>
      <c r="Z152" s="361">
        <f t="shared" si="112"/>
        <v>0</v>
      </c>
      <c r="AA152" s="361">
        <f t="shared" si="113"/>
        <v>0</v>
      </c>
      <c r="AB152" s="361">
        <f t="shared" si="114"/>
        <v>0</v>
      </c>
      <c r="AC152" s="361">
        <f t="shared" si="115"/>
        <v>0</v>
      </c>
      <c r="AD152" s="361">
        <f t="shared" si="116"/>
        <v>0</v>
      </c>
      <c r="AE152" s="361">
        <f t="shared" si="117"/>
        <v>0</v>
      </c>
      <c r="AF152" s="361">
        <f t="shared" si="118"/>
        <v>0</v>
      </c>
      <c r="AG152" s="361">
        <f t="shared" si="119"/>
        <v>0</v>
      </c>
      <c r="AH152" s="362">
        <f t="shared" si="120"/>
        <v>0</v>
      </c>
      <c r="AI152" s="758"/>
      <c r="AJ152" s="745"/>
      <c r="AK152" s="756"/>
      <c r="AL152" s="757"/>
      <c r="AM152" s="81">
        <f t="shared" si="121"/>
        <v>0</v>
      </c>
      <c r="AN152" s="30"/>
      <c r="AO152" s="371" t="e">
        <f t="shared" si="122"/>
        <v>#DIV/0!</v>
      </c>
      <c r="AP152" s="371" t="e">
        <f t="shared" si="123"/>
        <v>#DIV/0!</v>
      </c>
      <c r="AQ152" s="806" t="e">
        <f t="shared" si="124"/>
        <v>#DIV/0!</v>
      </c>
      <c r="AR152" s="806"/>
      <c r="AS152" s="40" t="str">
        <f t="shared" si="125"/>
        <v>----</v>
      </c>
      <c r="AT152" s="87" t="str">
        <f t="shared" si="126"/>
        <v xml:space="preserve"> </v>
      </c>
      <c r="AU152" s="88" t="str">
        <f t="shared" si="127"/>
        <v>----</v>
      </c>
      <c r="AV152" s="88" t="str">
        <f t="shared" si="128"/>
        <v>----</v>
      </c>
      <c r="AW152" s="88" t="str">
        <f t="shared" si="129"/>
        <v>----</v>
      </c>
      <c r="AX152" s="88" t="str">
        <f t="shared" si="130"/>
        <v>----</v>
      </c>
      <c r="AY152" s="87" t="str">
        <f t="shared" si="131"/>
        <v>----</v>
      </c>
      <c r="AZ152" s="87" t="str">
        <f t="shared" si="132"/>
        <v>----</v>
      </c>
      <c r="BA152" s="7" t="str">
        <f t="shared" si="133"/>
        <v>----</v>
      </c>
      <c r="BB152" s="48" t="str">
        <f t="shared" si="134"/>
        <v>----</v>
      </c>
      <c r="BC152" s="7" t="str">
        <f t="shared" si="135"/>
        <v>----</v>
      </c>
      <c r="BD152" s="7" t="str">
        <f t="shared" si="136"/>
        <v>----</v>
      </c>
      <c r="BE152" s="7" t="str">
        <f t="shared" si="137"/>
        <v>----</v>
      </c>
      <c r="BF152" s="115">
        <f t="shared" si="138"/>
        <v>0.01</v>
      </c>
      <c r="BG152" s="116">
        <f t="shared" si="139"/>
        <v>-10</v>
      </c>
      <c r="BH152" s="7"/>
      <c r="BI152" s="7"/>
    </row>
    <row r="153" spans="1:61" x14ac:dyDescent="0.25">
      <c r="A153" s="363"/>
      <c r="B153" s="363"/>
      <c r="C153" s="364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18"/>
      <c r="Q153" s="40" t="str">
        <f t="shared" si="140"/>
        <v>----</v>
      </c>
      <c r="R153" s="741"/>
      <c r="S153" s="740"/>
      <c r="T153" s="358" t="str">
        <f t="shared" si="106"/>
        <v>----</v>
      </c>
      <c r="U153" s="360">
        <f t="shared" si="107"/>
        <v>-10</v>
      </c>
      <c r="V153" s="360" t="str">
        <f t="shared" si="108"/>
        <v>----</v>
      </c>
      <c r="W153" s="361">
        <f t="shared" si="109"/>
        <v>0</v>
      </c>
      <c r="X153" s="361">
        <f t="shared" si="110"/>
        <v>0</v>
      </c>
      <c r="Y153" s="361">
        <f t="shared" si="111"/>
        <v>0</v>
      </c>
      <c r="Z153" s="361">
        <f t="shared" si="112"/>
        <v>0</v>
      </c>
      <c r="AA153" s="361">
        <f t="shared" si="113"/>
        <v>0</v>
      </c>
      <c r="AB153" s="361">
        <f t="shared" si="114"/>
        <v>0</v>
      </c>
      <c r="AC153" s="361">
        <f t="shared" si="115"/>
        <v>0</v>
      </c>
      <c r="AD153" s="361">
        <f t="shared" si="116"/>
        <v>0</v>
      </c>
      <c r="AE153" s="361">
        <f t="shared" si="117"/>
        <v>0</v>
      </c>
      <c r="AF153" s="361">
        <f t="shared" si="118"/>
        <v>0</v>
      </c>
      <c r="AG153" s="361">
        <f t="shared" si="119"/>
        <v>0</v>
      </c>
      <c r="AH153" s="362">
        <f t="shared" si="120"/>
        <v>0</v>
      </c>
      <c r="AI153" s="758"/>
      <c r="AJ153" s="745"/>
      <c r="AK153" s="756"/>
      <c r="AL153" s="757"/>
      <c r="AM153" s="81">
        <f t="shared" si="121"/>
        <v>0</v>
      </c>
      <c r="AN153" s="30"/>
      <c r="AO153" s="371" t="e">
        <f t="shared" si="122"/>
        <v>#DIV/0!</v>
      </c>
      <c r="AP153" s="371" t="e">
        <f t="shared" si="123"/>
        <v>#DIV/0!</v>
      </c>
      <c r="AQ153" s="806" t="e">
        <f t="shared" si="124"/>
        <v>#DIV/0!</v>
      </c>
      <c r="AR153" s="806"/>
      <c r="AS153" s="40" t="str">
        <f t="shared" si="125"/>
        <v>----</v>
      </c>
      <c r="AT153" s="87" t="str">
        <f t="shared" si="126"/>
        <v xml:space="preserve"> </v>
      </c>
      <c r="AU153" s="88" t="str">
        <f t="shared" si="127"/>
        <v>----</v>
      </c>
      <c r="AV153" s="88" t="str">
        <f t="shared" si="128"/>
        <v>----</v>
      </c>
      <c r="AW153" s="88" t="str">
        <f t="shared" si="129"/>
        <v>----</v>
      </c>
      <c r="AX153" s="88" t="str">
        <f t="shared" si="130"/>
        <v>----</v>
      </c>
      <c r="AY153" s="87" t="str">
        <f t="shared" si="131"/>
        <v>----</v>
      </c>
      <c r="AZ153" s="87" t="str">
        <f t="shared" si="132"/>
        <v>----</v>
      </c>
      <c r="BA153" s="7" t="str">
        <f t="shared" si="133"/>
        <v>----</v>
      </c>
      <c r="BB153" s="48" t="str">
        <f t="shared" si="134"/>
        <v>----</v>
      </c>
      <c r="BC153" s="7" t="str">
        <f t="shared" si="135"/>
        <v>----</v>
      </c>
      <c r="BD153" s="7" t="str">
        <f t="shared" si="136"/>
        <v>----</v>
      </c>
      <c r="BE153" s="7" t="str">
        <f t="shared" si="137"/>
        <v>----</v>
      </c>
      <c r="BF153" s="115">
        <f t="shared" si="138"/>
        <v>0.01</v>
      </c>
      <c r="BG153" s="116">
        <f t="shared" si="139"/>
        <v>-10</v>
      </c>
      <c r="BH153" s="7"/>
      <c r="BI153" s="7"/>
    </row>
    <row r="154" spans="1:61" x14ac:dyDescent="0.25">
      <c r="A154" s="363"/>
      <c r="B154" s="363"/>
      <c r="C154" s="364"/>
      <c r="D154" s="363"/>
      <c r="E154" s="363"/>
      <c r="F154" s="363"/>
      <c r="G154" s="363"/>
      <c r="H154" s="363"/>
      <c r="I154" s="363"/>
      <c r="J154" s="364"/>
      <c r="K154" s="363"/>
      <c r="L154" s="363"/>
      <c r="M154" s="363"/>
      <c r="N154" s="363"/>
      <c r="O154" s="363"/>
      <c r="P154" s="18"/>
      <c r="Q154" s="40" t="str">
        <f t="shared" si="140"/>
        <v>----</v>
      </c>
      <c r="R154" s="741"/>
      <c r="S154" s="740"/>
      <c r="T154" s="358" t="str">
        <f t="shared" si="106"/>
        <v>----</v>
      </c>
      <c r="U154" s="360">
        <f t="shared" si="107"/>
        <v>-10</v>
      </c>
      <c r="V154" s="360" t="str">
        <f t="shared" si="108"/>
        <v>----</v>
      </c>
      <c r="W154" s="361">
        <f t="shared" si="109"/>
        <v>0</v>
      </c>
      <c r="X154" s="361">
        <f t="shared" si="110"/>
        <v>0</v>
      </c>
      <c r="Y154" s="361">
        <f t="shared" si="111"/>
        <v>0</v>
      </c>
      <c r="Z154" s="361">
        <f t="shared" si="112"/>
        <v>0</v>
      </c>
      <c r="AA154" s="361">
        <f t="shared" si="113"/>
        <v>0</v>
      </c>
      <c r="AB154" s="361">
        <f t="shared" si="114"/>
        <v>0</v>
      </c>
      <c r="AC154" s="361">
        <f t="shared" si="115"/>
        <v>0</v>
      </c>
      <c r="AD154" s="361">
        <f t="shared" si="116"/>
        <v>0</v>
      </c>
      <c r="AE154" s="361">
        <f t="shared" si="117"/>
        <v>0</v>
      </c>
      <c r="AF154" s="361">
        <f t="shared" si="118"/>
        <v>0</v>
      </c>
      <c r="AG154" s="361">
        <f t="shared" si="119"/>
        <v>0</v>
      </c>
      <c r="AH154" s="362">
        <f t="shared" si="120"/>
        <v>0</v>
      </c>
      <c r="AI154" s="758"/>
      <c r="AJ154" s="745"/>
      <c r="AK154" s="756"/>
      <c r="AL154" s="757"/>
      <c r="AM154" s="81">
        <f t="shared" si="121"/>
        <v>0</v>
      </c>
      <c r="AN154" s="30"/>
      <c r="AO154" s="371" t="e">
        <f t="shared" si="122"/>
        <v>#DIV/0!</v>
      </c>
      <c r="AP154" s="371" t="e">
        <f t="shared" si="123"/>
        <v>#DIV/0!</v>
      </c>
      <c r="AQ154" s="806" t="e">
        <f t="shared" si="124"/>
        <v>#DIV/0!</v>
      </c>
      <c r="AR154" s="806"/>
      <c r="AS154" s="40" t="str">
        <f t="shared" si="125"/>
        <v>----</v>
      </c>
      <c r="AT154" s="87" t="str">
        <f t="shared" si="126"/>
        <v xml:space="preserve"> </v>
      </c>
      <c r="AU154" s="88" t="str">
        <f t="shared" si="127"/>
        <v>----</v>
      </c>
      <c r="AV154" s="88" t="str">
        <f t="shared" si="128"/>
        <v>----</v>
      </c>
      <c r="AW154" s="88" t="str">
        <f t="shared" si="129"/>
        <v>----</v>
      </c>
      <c r="AX154" s="88" t="str">
        <f t="shared" si="130"/>
        <v>----</v>
      </c>
      <c r="AY154" s="87" t="str">
        <f t="shared" si="131"/>
        <v>----</v>
      </c>
      <c r="AZ154" s="87" t="str">
        <f t="shared" si="132"/>
        <v>----</v>
      </c>
      <c r="BA154" s="7" t="str">
        <f t="shared" si="133"/>
        <v>----</v>
      </c>
      <c r="BB154" s="48" t="str">
        <f t="shared" si="134"/>
        <v>----</v>
      </c>
      <c r="BC154" s="7" t="str">
        <f t="shared" si="135"/>
        <v>----</v>
      </c>
      <c r="BD154" s="7" t="str">
        <f t="shared" si="136"/>
        <v>----</v>
      </c>
      <c r="BE154" s="7" t="str">
        <f t="shared" si="137"/>
        <v>----</v>
      </c>
      <c r="BF154" s="115">
        <f t="shared" si="138"/>
        <v>0.01</v>
      </c>
      <c r="BG154" s="116">
        <f t="shared" si="139"/>
        <v>-10</v>
      </c>
      <c r="BH154" s="7"/>
      <c r="BI154" s="7"/>
    </row>
    <row r="155" spans="1:61" x14ac:dyDescent="0.25">
      <c r="A155" s="363"/>
      <c r="B155" s="363"/>
      <c r="C155" s="364"/>
      <c r="D155" s="363"/>
      <c r="E155" s="363"/>
      <c r="F155" s="363"/>
      <c r="G155" s="363"/>
      <c r="H155" s="363"/>
      <c r="I155" s="363"/>
      <c r="J155" s="363"/>
      <c r="K155" s="363"/>
      <c r="L155" s="363"/>
      <c r="M155" s="363"/>
      <c r="N155" s="363"/>
      <c r="O155" s="363"/>
      <c r="P155" s="18"/>
      <c r="Q155" s="40" t="str">
        <f t="shared" si="140"/>
        <v>----</v>
      </c>
      <c r="R155" s="741"/>
      <c r="S155" s="740"/>
      <c r="T155" s="358" t="str">
        <f t="shared" si="106"/>
        <v>----</v>
      </c>
      <c r="U155" s="360">
        <f t="shared" si="107"/>
        <v>-10</v>
      </c>
      <c r="V155" s="360" t="str">
        <f t="shared" si="108"/>
        <v>----</v>
      </c>
      <c r="W155" s="361">
        <f t="shared" si="109"/>
        <v>0</v>
      </c>
      <c r="X155" s="361">
        <f t="shared" si="110"/>
        <v>0</v>
      </c>
      <c r="Y155" s="361">
        <f t="shared" si="111"/>
        <v>0</v>
      </c>
      <c r="Z155" s="361">
        <f t="shared" si="112"/>
        <v>0</v>
      </c>
      <c r="AA155" s="361">
        <f t="shared" si="113"/>
        <v>0</v>
      </c>
      <c r="AB155" s="361">
        <f t="shared" si="114"/>
        <v>0</v>
      </c>
      <c r="AC155" s="361">
        <f t="shared" si="115"/>
        <v>0</v>
      </c>
      <c r="AD155" s="361">
        <f t="shared" si="116"/>
        <v>0</v>
      </c>
      <c r="AE155" s="361">
        <f t="shared" si="117"/>
        <v>0</v>
      </c>
      <c r="AF155" s="361">
        <f t="shared" si="118"/>
        <v>0</v>
      </c>
      <c r="AG155" s="361">
        <f t="shared" si="119"/>
        <v>0</v>
      </c>
      <c r="AH155" s="362">
        <f t="shared" si="120"/>
        <v>0</v>
      </c>
      <c r="AI155" s="758"/>
      <c r="AJ155" s="745"/>
      <c r="AK155" s="756"/>
      <c r="AL155" s="757"/>
      <c r="AM155" s="81">
        <f t="shared" si="121"/>
        <v>0</v>
      </c>
      <c r="AN155" s="30"/>
      <c r="AO155" s="371" t="e">
        <f t="shared" si="122"/>
        <v>#DIV/0!</v>
      </c>
      <c r="AP155" s="371" t="e">
        <f t="shared" si="123"/>
        <v>#DIV/0!</v>
      </c>
      <c r="AQ155" s="806" t="e">
        <f t="shared" si="124"/>
        <v>#DIV/0!</v>
      </c>
      <c r="AR155" s="806"/>
      <c r="AS155" s="40" t="str">
        <f t="shared" si="125"/>
        <v>----</v>
      </c>
      <c r="AT155" s="87" t="str">
        <f t="shared" si="126"/>
        <v xml:space="preserve"> </v>
      </c>
      <c r="AU155" s="88" t="str">
        <f t="shared" si="127"/>
        <v>----</v>
      </c>
      <c r="AV155" s="88" t="str">
        <f t="shared" si="128"/>
        <v>----</v>
      </c>
      <c r="AW155" s="88" t="str">
        <f t="shared" si="129"/>
        <v>----</v>
      </c>
      <c r="AX155" s="88" t="str">
        <f t="shared" si="130"/>
        <v>----</v>
      </c>
      <c r="AY155" s="87" t="str">
        <f t="shared" si="131"/>
        <v>----</v>
      </c>
      <c r="AZ155" s="87" t="str">
        <f t="shared" si="132"/>
        <v>----</v>
      </c>
      <c r="BA155" s="7" t="str">
        <f t="shared" si="133"/>
        <v>----</v>
      </c>
      <c r="BB155" s="48" t="str">
        <f t="shared" si="134"/>
        <v>----</v>
      </c>
      <c r="BC155" s="7" t="str">
        <f t="shared" si="135"/>
        <v>----</v>
      </c>
      <c r="BD155" s="7" t="str">
        <f t="shared" si="136"/>
        <v>----</v>
      </c>
      <c r="BE155" s="7" t="str">
        <f t="shared" si="137"/>
        <v>----</v>
      </c>
      <c r="BF155" s="115">
        <f t="shared" si="138"/>
        <v>0.01</v>
      </c>
      <c r="BG155" s="116">
        <f t="shared" si="139"/>
        <v>-10</v>
      </c>
      <c r="BH155" s="7"/>
      <c r="BI155" s="7"/>
    </row>
    <row r="156" spans="1:61" x14ac:dyDescent="0.25">
      <c r="A156" s="363"/>
      <c r="B156" s="363"/>
      <c r="C156" s="364"/>
      <c r="D156" s="363"/>
      <c r="E156" s="363"/>
      <c r="F156" s="363"/>
      <c r="G156" s="363"/>
      <c r="H156" s="363"/>
      <c r="I156" s="363"/>
      <c r="J156" s="363"/>
      <c r="K156" s="363"/>
      <c r="L156" s="363"/>
      <c r="M156" s="363"/>
      <c r="N156" s="363"/>
      <c r="O156" s="363"/>
      <c r="P156" s="18"/>
      <c r="Q156" s="40" t="str">
        <f t="shared" si="140"/>
        <v>----</v>
      </c>
      <c r="R156" s="741"/>
      <c r="S156" s="740"/>
      <c r="T156" s="358" t="str">
        <f t="shared" si="106"/>
        <v>----</v>
      </c>
      <c r="U156" s="360">
        <f t="shared" si="107"/>
        <v>-10</v>
      </c>
      <c r="V156" s="360" t="str">
        <f t="shared" si="108"/>
        <v>----</v>
      </c>
      <c r="W156" s="361">
        <f t="shared" si="109"/>
        <v>0</v>
      </c>
      <c r="X156" s="361">
        <f t="shared" si="110"/>
        <v>0</v>
      </c>
      <c r="Y156" s="361">
        <f t="shared" si="111"/>
        <v>0</v>
      </c>
      <c r="Z156" s="361">
        <f t="shared" si="112"/>
        <v>0</v>
      </c>
      <c r="AA156" s="361">
        <f t="shared" si="113"/>
        <v>0</v>
      </c>
      <c r="AB156" s="361">
        <f t="shared" si="114"/>
        <v>0</v>
      </c>
      <c r="AC156" s="361">
        <f t="shared" si="115"/>
        <v>0</v>
      </c>
      <c r="AD156" s="361">
        <f t="shared" si="116"/>
        <v>0</v>
      </c>
      <c r="AE156" s="361">
        <f t="shared" si="117"/>
        <v>0</v>
      </c>
      <c r="AF156" s="361">
        <f t="shared" si="118"/>
        <v>0</v>
      </c>
      <c r="AG156" s="361">
        <f t="shared" si="119"/>
        <v>0</v>
      </c>
      <c r="AH156" s="362">
        <f t="shared" si="120"/>
        <v>0</v>
      </c>
      <c r="AI156" s="758"/>
      <c r="AJ156" s="745"/>
      <c r="AK156" s="756"/>
      <c r="AL156" s="757"/>
      <c r="AM156" s="81">
        <f t="shared" si="121"/>
        <v>0</v>
      </c>
      <c r="AN156" s="30"/>
      <c r="AO156" s="371" t="e">
        <f t="shared" si="122"/>
        <v>#DIV/0!</v>
      </c>
      <c r="AP156" s="371" t="e">
        <f t="shared" si="123"/>
        <v>#DIV/0!</v>
      </c>
      <c r="AQ156" s="806" t="e">
        <f t="shared" si="124"/>
        <v>#DIV/0!</v>
      </c>
      <c r="AR156" s="806"/>
      <c r="AS156" s="40" t="str">
        <f t="shared" si="125"/>
        <v>----</v>
      </c>
      <c r="AT156" s="87" t="str">
        <f t="shared" si="126"/>
        <v xml:space="preserve"> </v>
      </c>
      <c r="AU156" s="88" t="str">
        <f t="shared" si="127"/>
        <v>----</v>
      </c>
      <c r="AV156" s="88" t="str">
        <f t="shared" si="128"/>
        <v>----</v>
      </c>
      <c r="AW156" s="88" t="str">
        <f t="shared" si="129"/>
        <v>----</v>
      </c>
      <c r="AX156" s="88" t="str">
        <f t="shared" si="130"/>
        <v>----</v>
      </c>
      <c r="AY156" s="87" t="str">
        <f t="shared" si="131"/>
        <v>----</v>
      </c>
      <c r="AZ156" s="87" t="str">
        <f t="shared" si="132"/>
        <v>----</v>
      </c>
      <c r="BA156" s="7" t="str">
        <f t="shared" si="133"/>
        <v>----</v>
      </c>
      <c r="BB156" s="48" t="str">
        <f t="shared" si="134"/>
        <v>----</v>
      </c>
      <c r="BC156" s="7" t="str">
        <f t="shared" si="135"/>
        <v>----</v>
      </c>
      <c r="BD156" s="7" t="str">
        <f t="shared" si="136"/>
        <v>----</v>
      </c>
      <c r="BE156" s="7" t="str">
        <f t="shared" si="137"/>
        <v>----</v>
      </c>
      <c r="BF156" s="115">
        <f t="shared" si="138"/>
        <v>0.01</v>
      </c>
      <c r="BG156" s="116">
        <f t="shared" si="139"/>
        <v>-10</v>
      </c>
      <c r="BH156" s="7"/>
      <c r="BI156" s="7"/>
    </row>
    <row r="157" spans="1:61" x14ac:dyDescent="0.25">
      <c r="A157" s="363"/>
      <c r="B157" s="363"/>
      <c r="C157" s="364"/>
      <c r="D157" s="363"/>
      <c r="E157" s="363"/>
      <c r="F157" s="363"/>
      <c r="G157" s="363"/>
      <c r="H157" s="363"/>
      <c r="I157" s="363"/>
      <c r="J157" s="364"/>
      <c r="K157" s="363"/>
      <c r="L157" s="363"/>
      <c r="M157" s="363"/>
      <c r="N157" s="363"/>
      <c r="O157" s="363"/>
      <c r="P157" s="18"/>
      <c r="Q157" s="40" t="str">
        <f t="shared" si="140"/>
        <v>----</v>
      </c>
      <c r="R157" s="741"/>
      <c r="S157" s="740"/>
      <c r="T157" s="358" t="str">
        <f t="shared" si="106"/>
        <v>----</v>
      </c>
      <c r="U157" s="360">
        <f t="shared" si="107"/>
        <v>-10</v>
      </c>
      <c r="V157" s="360" t="str">
        <f t="shared" si="108"/>
        <v>----</v>
      </c>
      <c r="W157" s="361">
        <f t="shared" si="109"/>
        <v>0</v>
      </c>
      <c r="X157" s="361">
        <f t="shared" si="110"/>
        <v>0</v>
      </c>
      <c r="Y157" s="361">
        <f t="shared" si="111"/>
        <v>0</v>
      </c>
      <c r="Z157" s="361">
        <f t="shared" si="112"/>
        <v>0</v>
      </c>
      <c r="AA157" s="361">
        <f t="shared" si="113"/>
        <v>0</v>
      </c>
      <c r="AB157" s="361">
        <f t="shared" si="114"/>
        <v>0</v>
      </c>
      <c r="AC157" s="361">
        <f t="shared" si="115"/>
        <v>0</v>
      </c>
      <c r="AD157" s="361">
        <f t="shared" si="116"/>
        <v>0</v>
      </c>
      <c r="AE157" s="361">
        <f t="shared" si="117"/>
        <v>0</v>
      </c>
      <c r="AF157" s="361">
        <f t="shared" si="118"/>
        <v>0</v>
      </c>
      <c r="AG157" s="361">
        <f t="shared" si="119"/>
        <v>0</v>
      </c>
      <c r="AH157" s="362">
        <f t="shared" si="120"/>
        <v>0</v>
      </c>
      <c r="AI157" s="758"/>
      <c r="AJ157" s="745"/>
      <c r="AK157" s="756"/>
      <c r="AL157" s="757"/>
      <c r="AM157" s="81">
        <f t="shared" si="121"/>
        <v>0</v>
      </c>
      <c r="AN157" s="30"/>
      <c r="AO157" s="371" t="e">
        <f t="shared" si="122"/>
        <v>#DIV/0!</v>
      </c>
      <c r="AP157" s="371" t="e">
        <f t="shared" si="123"/>
        <v>#DIV/0!</v>
      </c>
      <c r="AQ157" s="806" t="e">
        <f t="shared" si="124"/>
        <v>#DIV/0!</v>
      </c>
      <c r="AR157" s="806"/>
      <c r="AS157" s="40" t="str">
        <f t="shared" si="125"/>
        <v>----</v>
      </c>
      <c r="AT157" s="87" t="str">
        <f t="shared" si="126"/>
        <v xml:space="preserve"> </v>
      </c>
      <c r="AU157" s="88" t="str">
        <f t="shared" si="127"/>
        <v>----</v>
      </c>
      <c r="AV157" s="88" t="str">
        <f t="shared" si="128"/>
        <v>----</v>
      </c>
      <c r="AW157" s="88" t="str">
        <f t="shared" si="129"/>
        <v>----</v>
      </c>
      <c r="AX157" s="88" t="str">
        <f t="shared" si="130"/>
        <v>----</v>
      </c>
      <c r="AY157" s="87" t="str">
        <f t="shared" si="131"/>
        <v>----</v>
      </c>
      <c r="AZ157" s="87" t="str">
        <f t="shared" si="132"/>
        <v>----</v>
      </c>
      <c r="BA157" s="7" t="str">
        <f t="shared" si="133"/>
        <v>----</v>
      </c>
      <c r="BB157" s="48" t="str">
        <f t="shared" si="134"/>
        <v>----</v>
      </c>
      <c r="BC157" s="7" t="str">
        <f t="shared" si="135"/>
        <v>----</v>
      </c>
      <c r="BD157" s="7" t="str">
        <f t="shared" si="136"/>
        <v>----</v>
      </c>
      <c r="BE157" s="7" t="str">
        <f t="shared" si="137"/>
        <v>----</v>
      </c>
      <c r="BF157" s="115">
        <f t="shared" si="138"/>
        <v>0.01</v>
      </c>
      <c r="BG157" s="116">
        <f t="shared" si="139"/>
        <v>-10</v>
      </c>
      <c r="BH157" s="7"/>
      <c r="BI157" s="7"/>
    </row>
    <row r="158" spans="1:61" x14ac:dyDescent="0.25">
      <c r="A158" s="363"/>
      <c r="B158" s="363"/>
      <c r="C158" s="364"/>
      <c r="D158" s="363"/>
      <c r="E158" s="363"/>
      <c r="F158" s="363"/>
      <c r="G158" s="363"/>
      <c r="H158" s="363"/>
      <c r="I158" s="363"/>
      <c r="J158" s="363"/>
      <c r="K158" s="363"/>
      <c r="L158" s="363"/>
      <c r="M158" s="363"/>
      <c r="N158" s="363"/>
      <c r="O158" s="363"/>
      <c r="P158" s="18"/>
      <c r="Q158" s="40" t="str">
        <f t="shared" si="140"/>
        <v>----</v>
      </c>
      <c r="R158" s="741"/>
      <c r="S158" s="740"/>
      <c r="T158" s="358" t="str">
        <f t="shared" si="106"/>
        <v>----</v>
      </c>
      <c r="U158" s="360">
        <f t="shared" si="107"/>
        <v>-10</v>
      </c>
      <c r="V158" s="360" t="str">
        <f t="shared" si="108"/>
        <v>----</v>
      </c>
      <c r="W158" s="361">
        <f t="shared" si="109"/>
        <v>0</v>
      </c>
      <c r="X158" s="361">
        <f t="shared" si="110"/>
        <v>0</v>
      </c>
      <c r="Y158" s="361">
        <f t="shared" si="111"/>
        <v>0</v>
      </c>
      <c r="Z158" s="361">
        <f t="shared" si="112"/>
        <v>0</v>
      </c>
      <c r="AA158" s="361">
        <f t="shared" si="113"/>
        <v>0</v>
      </c>
      <c r="AB158" s="361">
        <f t="shared" si="114"/>
        <v>0</v>
      </c>
      <c r="AC158" s="361">
        <f t="shared" si="115"/>
        <v>0</v>
      </c>
      <c r="AD158" s="361">
        <f t="shared" si="116"/>
        <v>0</v>
      </c>
      <c r="AE158" s="361">
        <f t="shared" si="117"/>
        <v>0</v>
      </c>
      <c r="AF158" s="361">
        <f t="shared" si="118"/>
        <v>0</v>
      </c>
      <c r="AG158" s="361">
        <f t="shared" si="119"/>
        <v>0</v>
      </c>
      <c r="AH158" s="362">
        <f t="shared" si="120"/>
        <v>0</v>
      </c>
      <c r="AI158" s="758"/>
      <c r="AJ158" s="745"/>
      <c r="AK158" s="756"/>
      <c r="AL158" s="757"/>
      <c r="AM158" s="81">
        <f t="shared" si="121"/>
        <v>0</v>
      </c>
      <c r="AN158" s="30"/>
      <c r="AO158" s="371" t="e">
        <f t="shared" si="122"/>
        <v>#DIV/0!</v>
      </c>
      <c r="AP158" s="371" t="e">
        <f t="shared" si="123"/>
        <v>#DIV/0!</v>
      </c>
      <c r="AQ158" s="806" t="e">
        <f t="shared" si="124"/>
        <v>#DIV/0!</v>
      </c>
      <c r="AR158" s="806"/>
      <c r="AS158" s="40" t="str">
        <f t="shared" si="125"/>
        <v>----</v>
      </c>
      <c r="AT158" s="87" t="str">
        <f t="shared" si="126"/>
        <v xml:space="preserve"> </v>
      </c>
      <c r="AU158" s="88" t="str">
        <f t="shared" si="127"/>
        <v>----</v>
      </c>
      <c r="AV158" s="88" t="str">
        <f t="shared" si="128"/>
        <v>----</v>
      </c>
      <c r="AW158" s="88" t="str">
        <f t="shared" si="129"/>
        <v>----</v>
      </c>
      <c r="AX158" s="88" t="str">
        <f t="shared" si="130"/>
        <v>----</v>
      </c>
      <c r="AY158" s="87" t="str">
        <f t="shared" si="131"/>
        <v>----</v>
      </c>
      <c r="AZ158" s="87" t="str">
        <f t="shared" si="132"/>
        <v>----</v>
      </c>
      <c r="BA158" s="7" t="str">
        <f t="shared" si="133"/>
        <v>----</v>
      </c>
      <c r="BB158" s="48" t="str">
        <f t="shared" si="134"/>
        <v>----</v>
      </c>
      <c r="BC158" s="7" t="str">
        <f t="shared" si="135"/>
        <v>----</v>
      </c>
      <c r="BD158" s="7" t="str">
        <f t="shared" si="136"/>
        <v>----</v>
      </c>
      <c r="BE158" s="7" t="str">
        <f t="shared" si="137"/>
        <v>----</v>
      </c>
      <c r="BF158" s="115">
        <f t="shared" si="138"/>
        <v>0.01</v>
      </c>
      <c r="BG158" s="116">
        <f t="shared" si="139"/>
        <v>-10</v>
      </c>
      <c r="BH158" s="7"/>
      <c r="BI158" s="7"/>
    </row>
    <row r="159" spans="1:61" x14ac:dyDescent="0.25">
      <c r="A159" s="363"/>
      <c r="B159" s="363"/>
      <c r="C159" s="364"/>
      <c r="D159" s="363"/>
      <c r="E159" s="363"/>
      <c r="F159" s="363"/>
      <c r="G159" s="363"/>
      <c r="H159" s="363"/>
      <c r="I159" s="363"/>
      <c r="J159" s="364"/>
      <c r="K159" s="363"/>
      <c r="L159" s="363"/>
      <c r="M159" s="363"/>
      <c r="N159" s="363"/>
      <c r="O159" s="363"/>
      <c r="P159" s="18"/>
      <c r="Q159" s="40" t="str">
        <f t="shared" si="140"/>
        <v>----</v>
      </c>
      <c r="R159" s="741"/>
      <c r="S159" s="740"/>
      <c r="T159" s="358" t="str">
        <f t="shared" si="106"/>
        <v>----</v>
      </c>
      <c r="U159" s="360">
        <f t="shared" si="107"/>
        <v>-10</v>
      </c>
      <c r="V159" s="360" t="str">
        <f t="shared" si="108"/>
        <v>----</v>
      </c>
      <c r="W159" s="361">
        <f t="shared" si="109"/>
        <v>0</v>
      </c>
      <c r="X159" s="361">
        <f t="shared" si="110"/>
        <v>0</v>
      </c>
      <c r="Y159" s="361">
        <f t="shared" si="111"/>
        <v>0</v>
      </c>
      <c r="Z159" s="361">
        <f t="shared" si="112"/>
        <v>0</v>
      </c>
      <c r="AA159" s="361">
        <f t="shared" si="113"/>
        <v>0</v>
      </c>
      <c r="AB159" s="361">
        <f t="shared" si="114"/>
        <v>0</v>
      </c>
      <c r="AC159" s="361">
        <f t="shared" si="115"/>
        <v>0</v>
      </c>
      <c r="AD159" s="361">
        <f t="shared" si="116"/>
        <v>0</v>
      </c>
      <c r="AE159" s="361">
        <f t="shared" si="117"/>
        <v>0</v>
      </c>
      <c r="AF159" s="361">
        <f t="shared" si="118"/>
        <v>0</v>
      </c>
      <c r="AG159" s="361">
        <f t="shared" si="119"/>
        <v>0</v>
      </c>
      <c r="AH159" s="362">
        <f t="shared" si="120"/>
        <v>0</v>
      </c>
      <c r="AI159" s="758"/>
      <c r="AJ159" s="745"/>
      <c r="AK159" s="756"/>
      <c r="AL159" s="757"/>
      <c r="AM159" s="81">
        <f t="shared" si="121"/>
        <v>0</v>
      </c>
      <c r="AN159" s="30"/>
      <c r="AO159" s="371" t="e">
        <f t="shared" si="122"/>
        <v>#DIV/0!</v>
      </c>
      <c r="AP159" s="371" t="e">
        <f t="shared" si="123"/>
        <v>#DIV/0!</v>
      </c>
      <c r="AQ159" s="806" t="e">
        <f t="shared" si="124"/>
        <v>#DIV/0!</v>
      </c>
      <c r="AR159" s="806"/>
      <c r="AS159" s="40" t="str">
        <f t="shared" si="125"/>
        <v>----</v>
      </c>
      <c r="AT159" s="87" t="str">
        <f t="shared" si="126"/>
        <v xml:space="preserve"> </v>
      </c>
      <c r="AU159" s="88" t="str">
        <f t="shared" si="127"/>
        <v>----</v>
      </c>
      <c r="AV159" s="88" t="str">
        <f t="shared" si="128"/>
        <v>----</v>
      </c>
      <c r="AW159" s="88" t="str">
        <f t="shared" si="129"/>
        <v>----</v>
      </c>
      <c r="AX159" s="88" t="str">
        <f t="shared" si="130"/>
        <v>----</v>
      </c>
      <c r="AY159" s="87" t="str">
        <f t="shared" si="131"/>
        <v>----</v>
      </c>
      <c r="AZ159" s="87" t="str">
        <f t="shared" si="132"/>
        <v>----</v>
      </c>
      <c r="BA159" s="7" t="str">
        <f t="shared" si="133"/>
        <v>----</v>
      </c>
      <c r="BB159" s="48" t="str">
        <f t="shared" si="134"/>
        <v>----</v>
      </c>
      <c r="BC159" s="7" t="str">
        <f t="shared" si="135"/>
        <v>----</v>
      </c>
      <c r="BD159" s="7" t="str">
        <f t="shared" si="136"/>
        <v>----</v>
      </c>
      <c r="BE159" s="7" t="str">
        <f t="shared" si="137"/>
        <v>----</v>
      </c>
      <c r="BF159" s="115">
        <f t="shared" si="138"/>
        <v>0.01</v>
      </c>
      <c r="BG159" s="116">
        <f t="shared" si="139"/>
        <v>-10</v>
      </c>
      <c r="BH159" s="7"/>
      <c r="BI159" s="7"/>
    </row>
    <row r="160" spans="1:61" x14ac:dyDescent="0.25">
      <c r="A160" s="363"/>
      <c r="B160" s="363"/>
      <c r="C160" s="364"/>
      <c r="D160" s="363"/>
      <c r="E160" s="363"/>
      <c r="F160" s="363"/>
      <c r="G160" s="363"/>
      <c r="H160" s="363"/>
      <c r="I160" s="363"/>
      <c r="J160" s="363"/>
      <c r="K160" s="363"/>
      <c r="L160" s="363"/>
      <c r="M160" s="363"/>
      <c r="N160" s="363"/>
      <c r="O160" s="363"/>
      <c r="P160" s="18"/>
      <c r="Q160" s="41" t="str">
        <f t="shared" si="140"/>
        <v>----</v>
      </c>
      <c r="R160" s="742"/>
      <c r="S160" s="743"/>
      <c r="T160" s="359" t="str">
        <f t="shared" si="106"/>
        <v>----</v>
      </c>
      <c r="U160" s="360">
        <f t="shared" si="107"/>
        <v>-10</v>
      </c>
      <c r="V160" s="360" t="str">
        <f t="shared" si="108"/>
        <v>----</v>
      </c>
      <c r="W160" s="361">
        <f t="shared" si="109"/>
        <v>0</v>
      </c>
      <c r="X160" s="361">
        <f t="shared" si="110"/>
        <v>0</v>
      </c>
      <c r="Y160" s="361">
        <f t="shared" si="111"/>
        <v>0</v>
      </c>
      <c r="Z160" s="361">
        <f t="shared" si="112"/>
        <v>0</v>
      </c>
      <c r="AA160" s="361">
        <f t="shared" si="113"/>
        <v>0</v>
      </c>
      <c r="AB160" s="361">
        <f t="shared" si="114"/>
        <v>0</v>
      </c>
      <c r="AC160" s="361">
        <f t="shared" si="115"/>
        <v>0</v>
      </c>
      <c r="AD160" s="361">
        <f t="shared" si="116"/>
        <v>0</v>
      </c>
      <c r="AE160" s="361">
        <f t="shared" si="117"/>
        <v>0</v>
      </c>
      <c r="AF160" s="361">
        <f t="shared" si="118"/>
        <v>0</v>
      </c>
      <c r="AG160" s="361">
        <f t="shared" si="119"/>
        <v>0</v>
      </c>
      <c r="AH160" s="362">
        <f t="shared" si="120"/>
        <v>0</v>
      </c>
      <c r="AI160" s="759"/>
      <c r="AJ160" s="750"/>
      <c r="AK160" s="753"/>
      <c r="AL160" s="754"/>
      <c r="AM160" s="81">
        <f t="shared" si="121"/>
        <v>0</v>
      </c>
      <c r="AN160" s="30"/>
      <c r="AO160" s="372" t="e">
        <f t="shared" si="122"/>
        <v>#DIV/0!</v>
      </c>
      <c r="AP160" s="372" t="e">
        <f t="shared" si="123"/>
        <v>#DIV/0!</v>
      </c>
      <c r="AQ160" s="807" t="e">
        <f t="shared" si="124"/>
        <v>#DIV/0!</v>
      </c>
      <c r="AR160" s="807"/>
      <c r="AS160" s="41" t="str">
        <f t="shared" si="125"/>
        <v>----</v>
      </c>
      <c r="AT160" s="91" t="str">
        <f t="shared" si="126"/>
        <v xml:space="preserve"> </v>
      </c>
      <c r="AU160" s="92" t="str">
        <f t="shared" si="127"/>
        <v>----</v>
      </c>
      <c r="AV160" s="92" t="str">
        <f t="shared" si="128"/>
        <v>----</v>
      </c>
      <c r="AW160" s="92" t="str">
        <f t="shared" si="129"/>
        <v>----</v>
      </c>
      <c r="AX160" s="92" t="str">
        <f t="shared" si="130"/>
        <v>----</v>
      </c>
      <c r="AY160" s="91" t="str">
        <f t="shared" si="131"/>
        <v>----</v>
      </c>
      <c r="AZ160" s="91" t="str">
        <f t="shared" si="132"/>
        <v>----</v>
      </c>
      <c r="BA160" s="7" t="str">
        <f t="shared" si="133"/>
        <v>----</v>
      </c>
      <c r="BB160" s="48" t="str">
        <f t="shared" si="134"/>
        <v>----</v>
      </c>
      <c r="BC160" s="7" t="str">
        <f t="shared" si="135"/>
        <v>----</v>
      </c>
      <c r="BD160" s="7" t="str">
        <f t="shared" si="136"/>
        <v>----</v>
      </c>
      <c r="BE160" s="7" t="str">
        <f t="shared" si="137"/>
        <v>----</v>
      </c>
      <c r="BF160" s="115">
        <f t="shared" si="138"/>
        <v>0.01</v>
      </c>
      <c r="BG160" s="116">
        <f t="shared" si="139"/>
        <v>-10</v>
      </c>
      <c r="BH160" s="7"/>
      <c r="BI160" s="7"/>
    </row>
    <row r="161" spans="1:61" x14ac:dyDescent="0.25">
      <c r="A161" s="363"/>
      <c r="B161" s="363"/>
      <c r="C161" s="364"/>
      <c r="D161" s="363"/>
      <c r="E161" s="363"/>
      <c r="F161" s="363"/>
      <c r="G161" s="363"/>
      <c r="H161" s="363"/>
      <c r="I161" s="363"/>
      <c r="J161" s="363"/>
      <c r="K161" s="363"/>
      <c r="L161" s="363"/>
      <c r="M161" s="363"/>
      <c r="N161" s="363"/>
      <c r="O161" s="363"/>
      <c r="P161" s="18"/>
      <c r="Q161" s="40" t="str">
        <f t="shared" si="140"/>
        <v>----</v>
      </c>
      <c r="R161" s="741"/>
      <c r="S161" s="740"/>
      <c r="T161" s="358" t="str">
        <f t="shared" si="106"/>
        <v>----</v>
      </c>
      <c r="U161" s="360">
        <f t="shared" si="107"/>
        <v>-10</v>
      </c>
      <c r="V161" s="360" t="str">
        <f t="shared" si="108"/>
        <v>----</v>
      </c>
      <c r="W161" s="361">
        <f t="shared" si="109"/>
        <v>0</v>
      </c>
      <c r="X161" s="361">
        <f t="shared" si="110"/>
        <v>0</v>
      </c>
      <c r="Y161" s="361">
        <f t="shared" si="111"/>
        <v>0</v>
      </c>
      <c r="Z161" s="361">
        <f t="shared" si="112"/>
        <v>0</v>
      </c>
      <c r="AA161" s="361">
        <f t="shared" si="113"/>
        <v>0</v>
      </c>
      <c r="AB161" s="361">
        <f t="shared" si="114"/>
        <v>0</v>
      </c>
      <c r="AC161" s="361">
        <f t="shared" si="115"/>
        <v>0</v>
      </c>
      <c r="AD161" s="361">
        <f t="shared" si="116"/>
        <v>0</v>
      </c>
      <c r="AE161" s="361">
        <f t="shared" si="117"/>
        <v>0</v>
      </c>
      <c r="AF161" s="361">
        <f t="shared" si="118"/>
        <v>0</v>
      </c>
      <c r="AG161" s="361">
        <f t="shared" si="119"/>
        <v>0</v>
      </c>
      <c r="AH161" s="362">
        <f t="shared" si="120"/>
        <v>0</v>
      </c>
      <c r="AI161" s="758"/>
      <c r="AJ161" s="745"/>
      <c r="AK161" s="756"/>
      <c r="AL161" s="757"/>
      <c r="AM161" s="81">
        <f t="shared" si="121"/>
        <v>0</v>
      </c>
      <c r="AN161" s="30"/>
      <c r="AO161" s="371" t="e">
        <f t="shared" si="122"/>
        <v>#DIV/0!</v>
      </c>
      <c r="AP161" s="371" t="e">
        <f t="shared" si="123"/>
        <v>#DIV/0!</v>
      </c>
      <c r="AQ161" s="806" t="e">
        <f t="shared" si="124"/>
        <v>#DIV/0!</v>
      </c>
      <c r="AR161" s="806"/>
      <c r="AS161" s="40" t="str">
        <f t="shared" si="125"/>
        <v>----</v>
      </c>
      <c r="AT161" s="87" t="str">
        <f t="shared" si="126"/>
        <v xml:space="preserve"> </v>
      </c>
      <c r="AU161" s="88" t="str">
        <f t="shared" si="127"/>
        <v>----</v>
      </c>
      <c r="AV161" s="88" t="str">
        <f t="shared" si="128"/>
        <v>----</v>
      </c>
      <c r="AW161" s="88" t="str">
        <f t="shared" si="129"/>
        <v>----</v>
      </c>
      <c r="AX161" s="88" t="str">
        <f t="shared" si="130"/>
        <v>----</v>
      </c>
      <c r="AY161" s="87" t="str">
        <f t="shared" si="131"/>
        <v>----</v>
      </c>
      <c r="AZ161" s="87" t="str">
        <f t="shared" si="132"/>
        <v>----</v>
      </c>
      <c r="BA161" s="7" t="str">
        <f t="shared" si="133"/>
        <v>----</v>
      </c>
      <c r="BB161" s="48" t="str">
        <f t="shared" si="134"/>
        <v>----</v>
      </c>
      <c r="BC161" s="7" t="str">
        <f t="shared" si="135"/>
        <v>----</v>
      </c>
      <c r="BD161" s="7" t="str">
        <f t="shared" si="136"/>
        <v>----</v>
      </c>
      <c r="BE161" s="7" t="str">
        <f t="shared" si="137"/>
        <v>----</v>
      </c>
      <c r="BF161" s="115">
        <f t="shared" si="138"/>
        <v>0.01</v>
      </c>
      <c r="BG161" s="116">
        <f t="shared" si="139"/>
        <v>-10</v>
      </c>
      <c r="BH161" s="7"/>
      <c r="BI161" s="7"/>
    </row>
    <row r="162" spans="1:61" x14ac:dyDescent="0.25">
      <c r="A162" s="363"/>
      <c r="B162" s="363"/>
      <c r="C162" s="364"/>
      <c r="D162" s="363"/>
      <c r="E162" s="363"/>
      <c r="F162" s="363"/>
      <c r="G162" s="363"/>
      <c r="H162" s="363"/>
      <c r="I162" s="363"/>
      <c r="J162" s="363"/>
      <c r="K162" s="363"/>
      <c r="L162" s="363"/>
      <c r="M162" s="363"/>
      <c r="N162" s="363"/>
      <c r="O162" s="363"/>
      <c r="P162" s="18"/>
      <c r="Q162" s="40" t="str">
        <f t="shared" si="140"/>
        <v>----</v>
      </c>
      <c r="R162" s="741"/>
      <c r="S162" s="740"/>
      <c r="T162" s="358" t="str">
        <f t="shared" si="106"/>
        <v>----</v>
      </c>
      <c r="U162" s="360">
        <f t="shared" si="107"/>
        <v>-10</v>
      </c>
      <c r="V162" s="360" t="str">
        <f t="shared" si="108"/>
        <v>----</v>
      </c>
      <c r="W162" s="361">
        <f t="shared" si="109"/>
        <v>0</v>
      </c>
      <c r="X162" s="361">
        <f t="shared" si="110"/>
        <v>0</v>
      </c>
      <c r="Y162" s="361">
        <f t="shared" si="111"/>
        <v>0</v>
      </c>
      <c r="Z162" s="361">
        <f t="shared" si="112"/>
        <v>0</v>
      </c>
      <c r="AA162" s="361">
        <f t="shared" si="113"/>
        <v>0</v>
      </c>
      <c r="AB162" s="361">
        <f t="shared" si="114"/>
        <v>0</v>
      </c>
      <c r="AC162" s="361">
        <f t="shared" si="115"/>
        <v>0</v>
      </c>
      <c r="AD162" s="361">
        <f t="shared" si="116"/>
        <v>0</v>
      </c>
      <c r="AE162" s="361">
        <f t="shared" si="117"/>
        <v>0</v>
      </c>
      <c r="AF162" s="361">
        <f t="shared" si="118"/>
        <v>0</v>
      </c>
      <c r="AG162" s="361">
        <f t="shared" si="119"/>
        <v>0</v>
      </c>
      <c r="AH162" s="362">
        <f t="shared" si="120"/>
        <v>0</v>
      </c>
      <c r="AI162" s="758"/>
      <c r="AJ162" s="745"/>
      <c r="AK162" s="756"/>
      <c r="AL162" s="757"/>
      <c r="AM162" s="81">
        <f t="shared" si="121"/>
        <v>0</v>
      </c>
      <c r="AN162" s="30"/>
      <c r="AO162" s="371" t="e">
        <f t="shared" si="122"/>
        <v>#DIV/0!</v>
      </c>
      <c r="AP162" s="371" t="e">
        <f t="shared" si="123"/>
        <v>#DIV/0!</v>
      </c>
      <c r="AQ162" s="806" t="e">
        <f t="shared" si="124"/>
        <v>#DIV/0!</v>
      </c>
      <c r="AR162" s="806"/>
      <c r="AS162" s="40" t="str">
        <f t="shared" si="125"/>
        <v>----</v>
      </c>
      <c r="AT162" s="87" t="str">
        <f t="shared" si="126"/>
        <v xml:space="preserve"> </v>
      </c>
      <c r="AU162" s="88" t="str">
        <f t="shared" si="127"/>
        <v>----</v>
      </c>
      <c r="AV162" s="88" t="str">
        <f t="shared" si="128"/>
        <v>----</v>
      </c>
      <c r="AW162" s="88" t="str">
        <f t="shared" si="129"/>
        <v>----</v>
      </c>
      <c r="AX162" s="88" t="str">
        <f t="shared" si="130"/>
        <v>----</v>
      </c>
      <c r="AY162" s="87" t="str">
        <f t="shared" si="131"/>
        <v>----</v>
      </c>
      <c r="AZ162" s="87" t="str">
        <f t="shared" si="132"/>
        <v>----</v>
      </c>
      <c r="BA162" s="7" t="str">
        <f t="shared" si="133"/>
        <v>----</v>
      </c>
      <c r="BB162" s="48" t="str">
        <f t="shared" si="134"/>
        <v>----</v>
      </c>
      <c r="BC162" s="7" t="str">
        <f t="shared" si="135"/>
        <v>----</v>
      </c>
      <c r="BD162" s="7" t="str">
        <f t="shared" si="136"/>
        <v>----</v>
      </c>
      <c r="BE162" s="7" t="str">
        <f t="shared" si="137"/>
        <v>----</v>
      </c>
      <c r="BF162" s="115">
        <f t="shared" si="138"/>
        <v>0.01</v>
      </c>
      <c r="BG162" s="116">
        <f t="shared" si="139"/>
        <v>-10</v>
      </c>
      <c r="BH162" s="7"/>
      <c r="BI162" s="7"/>
    </row>
    <row r="163" spans="1:61" x14ac:dyDescent="0.25">
      <c r="A163" s="363"/>
      <c r="B163" s="363"/>
      <c r="C163" s="364"/>
      <c r="D163" s="363"/>
      <c r="E163" s="363"/>
      <c r="F163" s="363"/>
      <c r="G163" s="363"/>
      <c r="H163" s="363"/>
      <c r="I163" s="363"/>
      <c r="J163" s="363"/>
      <c r="K163" s="363"/>
      <c r="L163" s="363"/>
      <c r="M163" s="363"/>
      <c r="N163" s="363"/>
      <c r="O163" s="363"/>
      <c r="P163" s="18"/>
      <c r="Q163" s="40" t="str">
        <f t="shared" si="140"/>
        <v>----</v>
      </c>
      <c r="R163" s="741"/>
      <c r="S163" s="740"/>
      <c r="T163" s="358" t="str">
        <f t="shared" si="106"/>
        <v>----</v>
      </c>
      <c r="U163" s="360">
        <f t="shared" si="107"/>
        <v>-10</v>
      </c>
      <c r="V163" s="360" t="str">
        <f t="shared" si="108"/>
        <v>----</v>
      </c>
      <c r="W163" s="361">
        <f t="shared" si="109"/>
        <v>0</v>
      </c>
      <c r="X163" s="361">
        <f t="shared" si="110"/>
        <v>0</v>
      </c>
      <c r="Y163" s="361">
        <f t="shared" si="111"/>
        <v>0</v>
      </c>
      <c r="Z163" s="361">
        <f t="shared" si="112"/>
        <v>0</v>
      </c>
      <c r="AA163" s="361">
        <f t="shared" si="113"/>
        <v>0</v>
      </c>
      <c r="AB163" s="361">
        <f t="shared" si="114"/>
        <v>0</v>
      </c>
      <c r="AC163" s="361">
        <f t="shared" si="115"/>
        <v>0</v>
      </c>
      <c r="AD163" s="361">
        <f t="shared" si="116"/>
        <v>0</v>
      </c>
      <c r="AE163" s="361">
        <f t="shared" si="117"/>
        <v>0</v>
      </c>
      <c r="AF163" s="361">
        <f t="shared" si="118"/>
        <v>0</v>
      </c>
      <c r="AG163" s="361">
        <f t="shared" si="119"/>
        <v>0</v>
      </c>
      <c r="AH163" s="362">
        <f t="shared" si="120"/>
        <v>0</v>
      </c>
      <c r="AI163" s="758"/>
      <c r="AJ163" s="745"/>
      <c r="AK163" s="756"/>
      <c r="AL163" s="757"/>
      <c r="AM163" s="81">
        <f t="shared" si="121"/>
        <v>0</v>
      </c>
      <c r="AN163" s="30"/>
      <c r="AO163" s="371" t="e">
        <f t="shared" si="122"/>
        <v>#DIV/0!</v>
      </c>
      <c r="AP163" s="371" t="e">
        <f t="shared" si="123"/>
        <v>#DIV/0!</v>
      </c>
      <c r="AQ163" s="806" t="e">
        <f t="shared" si="124"/>
        <v>#DIV/0!</v>
      </c>
      <c r="AR163" s="806"/>
      <c r="AS163" s="40" t="str">
        <f t="shared" si="125"/>
        <v>----</v>
      </c>
      <c r="AT163" s="87" t="str">
        <f t="shared" si="126"/>
        <v xml:space="preserve"> </v>
      </c>
      <c r="AU163" s="88" t="str">
        <f t="shared" si="127"/>
        <v>----</v>
      </c>
      <c r="AV163" s="88" t="str">
        <f t="shared" si="128"/>
        <v>----</v>
      </c>
      <c r="AW163" s="88" t="str">
        <f t="shared" si="129"/>
        <v>----</v>
      </c>
      <c r="AX163" s="88" t="str">
        <f t="shared" si="130"/>
        <v>----</v>
      </c>
      <c r="AY163" s="87" t="str">
        <f t="shared" si="131"/>
        <v>----</v>
      </c>
      <c r="AZ163" s="87" t="str">
        <f t="shared" si="132"/>
        <v>----</v>
      </c>
      <c r="BA163" s="7" t="str">
        <f t="shared" si="133"/>
        <v>----</v>
      </c>
      <c r="BB163" s="48" t="str">
        <f t="shared" si="134"/>
        <v>----</v>
      </c>
      <c r="BC163" s="7" t="str">
        <f t="shared" si="135"/>
        <v>----</v>
      </c>
      <c r="BD163" s="7" t="str">
        <f t="shared" si="136"/>
        <v>----</v>
      </c>
      <c r="BE163" s="7" t="str">
        <f t="shared" si="137"/>
        <v>----</v>
      </c>
      <c r="BF163" s="115">
        <f t="shared" si="138"/>
        <v>0.01</v>
      </c>
      <c r="BG163" s="116">
        <f t="shared" si="139"/>
        <v>-10</v>
      </c>
      <c r="BH163" s="7"/>
      <c r="BI163" s="7"/>
    </row>
    <row r="164" spans="1:61" x14ac:dyDescent="0.25">
      <c r="A164" s="363"/>
      <c r="B164" s="363"/>
      <c r="C164" s="364"/>
      <c r="D164" s="363"/>
      <c r="E164" s="363"/>
      <c r="F164" s="363"/>
      <c r="G164" s="363"/>
      <c r="H164" s="363"/>
      <c r="I164" s="363"/>
      <c r="J164" s="363"/>
      <c r="K164" s="363"/>
      <c r="L164" s="363"/>
      <c r="M164" s="363"/>
      <c r="N164" s="363"/>
      <c r="O164" s="363"/>
      <c r="P164" s="18"/>
      <c r="Q164" s="40" t="str">
        <f t="shared" si="140"/>
        <v>----</v>
      </c>
      <c r="R164" s="741"/>
      <c r="S164" s="740"/>
      <c r="T164" s="358" t="str">
        <f t="shared" si="106"/>
        <v>----</v>
      </c>
      <c r="U164" s="360">
        <f t="shared" si="107"/>
        <v>-10</v>
      </c>
      <c r="V164" s="360" t="str">
        <f t="shared" si="108"/>
        <v>----</v>
      </c>
      <c r="W164" s="361">
        <f t="shared" si="109"/>
        <v>0</v>
      </c>
      <c r="X164" s="361">
        <f t="shared" si="110"/>
        <v>0</v>
      </c>
      <c r="Y164" s="361">
        <f t="shared" si="111"/>
        <v>0</v>
      </c>
      <c r="Z164" s="361">
        <f t="shared" si="112"/>
        <v>0</v>
      </c>
      <c r="AA164" s="361">
        <f t="shared" si="113"/>
        <v>0</v>
      </c>
      <c r="AB164" s="361">
        <f t="shared" si="114"/>
        <v>0</v>
      </c>
      <c r="AC164" s="361">
        <f t="shared" si="115"/>
        <v>0</v>
      </c>
      <c r="AD164" s="361">
        <f t="shared" si="116"/>
        <v>0</v>
      </c>
      <c r="AE164" s="361">
        <f t="shared" si="117"/>
        <v>0</v>
      </c>
      <c r="AF164" s="361">
        <f t="shared" si="118"/>
        <v>0</v>
      </c>
      <c r="AG164" s="361">
        <f t="shared" si="119"/>
        <v>0</v>
      </c>
      <c r="AH164" s="362">
        <f t="shared" si="120"/>
        <v>0</v>
      </c>
      <c r="AI164" s="758"/>
      <c r="AJ164" s="745"/>
      <c r="AK164" s="756"/>
      <c r="AL164" s="757"/>
      <c r="AM164" s="81">
        <f t="shared" si="121"/>
        <v>0</v>
      </c>
      <c r="AN164" s="30"/>
      <c r="AO164" s="371" t="e">
        <f t="shared" si="122"/>
        <v>#DIV/0!</v>
      </c>
      <c r="AP164" s="371" t="e">
        <f t="shared" si="123"/>
        <v>#DIV/0!</v>
      </c>
      <c r="AQ164" s="806" t="e">
        <f t="shared" si="124"/>
        <v>#DIV/0!</v>
      </c>
      <c r="AR164" s="806"/>
      <c r="AS164" s="40" t="str">
        <f t="shared" si="125"/>
        <v>----</v>
      </c>
      <c r="AT164" s="87" t="str">
        <f t="shared" si="126"/>
        <v xml:space="preserve"> </v>
      </c>
      <c r="AU164" s="88" t="str">
        <f t="shared" si="127"/>
        <v>----</v>
      </c>
      <c r="AV164" s="88" t="str">
        <f t="shared" si="128"/>
        <v>----</v>
      </c>
      <c r="AW164" s="88" t="str">
        <f t="shared" si="129"/>
        <v>----</v>
      </c>
      <c r="AX164" s="88" t="str">
        <f t="shared" si="130"/>
        <v>----</v>
      </c>
      <c r="AY164" s="87" t="str">
        <f t="shared" si="131"/>
        <v>----</v>
      </c>
      <c r="AZ164" s="87" t="str">
        <f t="shared" si="132"/>
        <v>----</v>
      </c>
      <c r="BA164" s="7" t="str">
        <f t="shared" si="133"/>
        <v>----</v>
      </c>
      <c r="BB164" s="48" t="str">
        <f t="shared" si="134"/>
        <v>----</v>
      </c>
      <c r="BC164" s="7" t="str">
        <f t="shared" si="135"/>
        <v>----</v>
      </c>
      <c r="BD164" s="7" t="str">
        <f t="shared" si="136"/>
        <v>----</v>
      </c>
      <c r="BE164" s="7" t="str">
        <f t="shared" si="137"/>
        <v>----</v>
      </c>
      <c r="BF164" s="115">
        <f t="shared" si="138"/>
        <v>0.01</v>
      </c>
      <c r="BG164" s="116">
        <f t="shared" si="139"/>
        <v>-10</v>
      </c>
      <c r="BH164" s="7"/>
      <c r="BI164" s="7"/>
    </row>
    <row r="165" spans="1:61" x14ac:dyDescent="0.25">
      <c r="A165" s="363"/>
      <c r="B165" s="363"/>
      <c r="C165" s="364"/>
      <c r="D165" s="363"/>
      <c r="E165" s="363"/>
      <c r="F165" s="363"/>
      <c r="G165" s="363"/>
      <c r="H165" s="363"/>
      <c r="I165" s="363"/>
      <c r="J165" s="363"/>
      <c r="K165" s="363"/>
      <c r="L165" s="363"/>
      <c r="M165" s="363"/>
      <c r="N165" s="363"/>
      <c r="O165" s="363"/>
      <c r="P165" s="18"/>
      <c r="Q165" s="40" t="str">
        <f t="shared" si="140"/>
        <v>----</v>
      </c>
      <c r="R165" s="741"/>
      <c r="S165" s="740"/>
      <c r="T165" s="358" t="str">
        <f t="shared" si="106"/>
        <v>----</v>
      </c>
      <c r="U165" s="360">
        <f t="shared" si="107"/>
        <v>-10</v>
      </c>
      <c r="V165" s="360" t="str">
        <f t="shared" si="108"/>
        <v>----</v>
      </c>
      <c r="W165" s="361">
        <f t="shared" si="109"/>
        <v>0</v>
      </c>
      <c r="X165" s="361">
        <f t="shared" si="110"/>
        <v>0</v>
      </c>
      <c r="Y165" s="361">
        <f t="shared" si="111"/>
        <v>0</v>
      </c>
      <c r="Z165" s="361">
        <f t="shared" si="112"/>
        <v>0</v>
      </c>
      <c r="AA165" s="361">
        <f t="shared" si="113"/>
        <v>0</v>
      </c>
      <c r="AB165" s="361">
        <f t="shared" si="114"/>
        <v>0</v>
      </c>
      <c r="AC165" s="361">
        <f t="shared" si="115"/>
        <v>0</v>
      </c>
      <c r="AD165" s="361">
        <f t="shared" si="116"/>
        <v>0</v>
      </c>
      <c r="AE165" s="361">
        <f t="shared" si="117"/>
        <v>0</v>
      </c>
      <c r="AF165" s="361">
        <f t="shared" si="118"/>
        <v>0</v>
      </c>
      <c r="AG165" s="361">
        <f t="shared" si="119"/>
        <v>0</v>
      </c>
      <c r="AH165" s="362">
        <f t="shared" si="120"/>
        <v>0</v>
      </c>
      <c r="AI165" s="758"/>
      <c r="AJ165" s="745"/>
      <c r="AK165" s="756"/>
      <c r="AL165" s="757"/>
      <c r="AM165" s="81">
        <f t="shared" si="121"/>
        <v>0</v>
      </c>
      <c r="AN165" s="30"/>
      <c r="AO165" s="371" t="e">
        <f t="shared" si="122"/>
        <v>#DIV/0!</v>
      </c>
      <c r="AP165" s="371" t="e">
        <f t="shared" si="123"/>
        <v>#DIV/0!</v>
      </c>
      <c r="AQ165" s="806" t="e">
        <f t="shared" si="124"/>
        <v>#DIV/0!</v>
      </c>
      <c r="AR165" s="806"/>
      <c r="AS165" s="40" t="str">
        <f t="shared" si="125"/>
        <v>----</v>
      </c>
      <c r="AT165" s="87" t="str">
        <f t="shared" si="126"/>
        <v xml:space="preserve"> </v>
      </c>
      <c r="AU165" s="88" t="str">
        <f t="shared" si="127"/>
        <v>----</v>
      </c>
      <c r="AV165" s="88" t="str">
        <f t="shared" si="128"/>
        <v>----</v>
      </c>
      <c r="AW165" s="88" t="str">
        <f t="shared" si="129"/>
        <v>----</v>
      </c>
      <c r="AX165" s="88" t="str">
        <f t="shared" si="130"/>
        <v>----</v>
      </c>
      <c r="AY165" s="87" t="str">
        <f t="shared" si="131"/>
        <v>----</v>
      </c>
      <c r="AZ165" s="87" t="str">
        <f t="shared" si="132"/>
        <v>----</v>
      </c>
      <c r="BA165" s="7" t="str">
        <f t="shared" si="133"/>
        <v>----</v>
      </c>
      <c r="BB165" s="48" t="str">
        <f t="shared" si="134"/>
        <v>----</v>
      </c>
      <c r="BC165" s="7" t="str">
        <f t="shared" si="135"/>
        <v>----</v>
      </c>
      <c r="BD165" s="7" t="str">
        <f t="shared" si="136"/>
        <v>----</v>
      </c>
      <c r="BE165" s="7" t="str">
        <f t="shared" si="137"/>
        <v>----</v>
      </c>
      <c r="BF165" s="115">
        <f t="shared" si="138"/>
        <v>0.01</v>
      </c>
      <c r="BG165" s="116">
        <f t="shared" si="139"/>
        <v>-10</v>
      </c>
      <c r="BH165" s="7"/>
      <c r="BI165" s="7"/>
    </row>
    <row r="166" spans="1:61" x14ac:dyDescent="0.25">
      <c r="A166" s="363"/>
      <c r="B166" s="363"/>
      <c r="C166" s="364"/>
      <c r="D166" s="363"/>
      <c r="E166" s="363"/>
      <c r="F166" s="363"/>
      <c r="G166" s="363"/>
      <c r="H166" s="363"/>
      <c r="I166" s="363"/>
      <c r="J166" s="363"/>
      <c r="K166" s="363"/>
      <c r="L166" s="363"/>
      <c r="M166" s="363"/>
      <c r="N166" s="363"/>
      <c r="O166" s="363"/>
      <c r="P166" s="18"/>
      <c r="Q166" s="40" t="str">
        <f t="shared" si="140"/>
        <v>----</v>
      </c>
      <c r="R166" s="741"/>
      <c r="S166" s="740"/>
      <c r="T166" s="358" t="str">
        <f t="shared" si="106"/>
        <v>----</v>
      </c>
      <c r="U166" s="360">
        <f t="shared" si="107"/>
        <v>-10</v>
      </c>
      <c r="V166" s="360" t="str">
        <f t="shared" si="108"/>
        <v>----</v>
      </c>
      <c r="W166" s="361">
        <f t="shared" si="109"/>
        <v>0</v>
      </c>
      <c r="X166" s="361">
        <f t="shared" si="110"/>
        <v>0</v>
      </c>
      <c r="Y166" s="361">
        <f t="shared" si="111"/>
        <v>0</v>
      </c>
      <c r="Z166" s="361">
        <f t="shared" si="112"/>
        <v>0</v>
      </c>
      <c r="AA166" s="361">
        <f t="shared" si="113"/>
        <v>0</v>
      </c>
      <c r="AB166" s="361">
        <f t="shared" si="114"/>
        <v>0</v>
      </c>
      <c r="AC166" s="361">
        <f t="shared" si="115"/>
        <v>0</v>
      </c>
      <c r="AD166" s="361">
        <f t="shared" si="116"/>
        <v>0</v>
      </c>
      <c r="AE166" s="361">
        <f t="shared" si="117"/>
        <v>0</v>
      </c>
      <c r="AF166" s="361">
        <f t="shared" si="118"/>
        <v>0</v>
      </c>
      <c r="AG166" s="361">
        <f t="shared" si="119"/>
        <v>0</v>
      </c>
      <c r="AH166" s="362">
        <f t="shared" si="120"/>
        <v>0</v>
      </c>
      <c r="AI166" s="758"/>
      <c r="AJ166" s="745"/>
      <c r="AK166" s="756"/>
      <c r="AL166" s="757"/>
      <c r="AM166" s="81">
        <f t="shared" si="121"/>
        <v>0</v>
      </c>
      <c r="AN166" s="30"/>
      <c r="AO166" s="371" t="e">
        <f t="shared" si="122"/>
        <v>#DIV/0!</v>
      </c>
      <c r="AP166" s="371" t="e">
        <f t="shared" si="123"/>
        <v>#DIV/0!</v>
      </c>
      <c r="AQ166" s="806" t="e">
        <f t="shared" si="124"/>
        <v>#DIV/0!</v>
      </c>
      <c r="AR166" s="806"/>
      <c r="AS166" s="40" t="str">
        <f t="shared" si="125"/>
        <v>----</v>
      </c>
      <c r="AT166" s="87" t="str">
        <f t="shared" si="126"/>
        <v xml:space="preserve"> </v>
      </c>
      <c r="AU166" s="88" t="str">
        <f t="shared" si="127"/>
        <v>----</v>
      </c>
      <c r="AV166" s="88" t="str">
        <f t="shared" si="128"/>
        <v>----</v>
      </c>
      <c r="AW166" s="88" t="str">
        <f t="shared" si="129"/>
        <v>----</v>
      </c>
      <c r="AX166" s="88" t="str">
        <f t="shared" si="130"/>
        <v>----</v>
      </c>
      <c r="AY166" s="87" t="str">
        <f t="shared" si="131"/>
        <v>----</v>
      </c>
      <c r="AZ166" s="87" t="str">
        <f t="shared" si="132"/>
        <v>----</v>
      </c>
      <c r="BA166" s="7" t="str">
        <f t="shared" si="133"/>
        <v>----</v>
      </c>
      <c r="BB166" s="48" t="str">
        <f t="shared" si="134"/>
        <v>----</v>
      </c>
      <c r="BC166" s="7" t="str">
        <f t="shared" si="135"/>
        <v>----</v>
      </c>
      <c r="BD166" s="7" t="str">
        <f t="shared" si="136"/>
        <v>----</v>
      </c>
      <c r="BE166" s="7" t="str">
        <f t="shared" si="137"/>
        <v>----</v>
      </c>
      <c r="BF166" s="115">
        <f t="shared" si="138"/>
        <v>0.01</v>
      </c>
      <c r="BG166" s="116">
        <f t="shared" si="139"/>
        <v>-10</v>
      </c>
      <c r="BH166" s="7"/>
      <c r="BI166" s="7"/>
    </row>
    <row r="167" spans="1:61" x14ac:dyDescent="0.25">
      <c r="A167" s="363"/>
      <c r="B167" s="363"/>
      <c r="C167" s="364"/>
      <c r="D167" s="363"/>
      <c r="E167" s="363"/>
      <c r="F167" s="363"/>
      <c r="G167" s="363"/>
      <c r="H167" s="363"/>
      <c r="I167" s="363"/>
      <c r="J167" s="363"/>
      <c r="K167" s="363"/>
      <c r="L167" s="363"/>
      <c r="M167" s="363"/>
      <c r="N167" s="363"/>
      <c r="O167" s="363"/>
      <c r="P167" s="18"/>
      <c r="Q167" s="40" t="str">
        <f t="shared" si="140"/>
        <v>----</v>
      </c>
      <c r="R167" s="741"/>
      <c r="S167" s="740"/>
      <c r="T167" s="358" t="str">
        <f t="shared" si="106"/>
        <v>----</v>
      </c>
      <c r="U167" s="360">
        <f t="shared" si="107"/>
        <v>-10</v>
      </c>
      <c r="V167" s="360" t="str">
        <f t="shared" si="108"/>
        <v>----</v>
      </c>
      <c r="W167" s="361">
        <f t="shared" si="109"/>
        <v>0</v>
      </c>
      <c r="X167" s="361">
        <f t="shared" si="110"/>
        <v>0</v>
      </c>
      <c r="Y167" s="361">
        <f t="shared" si="111"/>
        <v>0</v>
      </c>
      <c r="Z167" s="361">
        <f t="shared" si="112"/>
        <v>0</v>
      </c>
      <c r="AA167" s="361">
        <f t="shared" si="113"/>
        <v>0</v>
      </c>
      <c r="AB167" s="361">
        <f t="shared" si="114"/>
        <v>0</v>
      </c>
      <c r="AC167" s="361">
        <f t="shared" si="115"/>
        <v>0</v>
      </c>
      <c r="AD167" s="361">
        <f t="shared" si="116"/>
        <v>0</v>
      </c>
      <c r="AE167" s="361">
        <f t="shared" si="117"/>
        <v>0</v>
      </c>
      <c r="AF167" s="361">
        <f t="shared" si="118"/>
        <v>0</v>
      </c>
      <c r="AG167" s="361">
        <f t="shared" si="119"/>
        <v>0</v>
      </c>
      <c r="AH167" s="362">
        <f t="shared" si="120"/>
        <v>0</v>
      </c>
      <c r="AI167" s="758"/>
      <c r="AJ167" s="745"/>
      <c r="AK167" s="756"/>
      <c r="AL167" s="757"/>
      <c r="AM167" s="81">
        <f t="shared" si="121"/>
        <v>0</v>
      </c>
      <c r="AN167" s="30"/>
      <c r="AO167" s="371" t="e">
        <f t="shared" si="122"/>
        <v>#DIV/0!</v>
      </c>
      <c r="AP167" s="371" t="e">
        <f t="shared" si="123"/>
        <v>#DIV/0!</v>
      </c>
      <c r="AQ167" s="806" t="e">
        <f t="shared" si="124"/>
        <v>#DIV/0!</v>
      </c>
      <c r="AR167" s="806"/>
      <c r="AS167" s="40" t="str">
        <f t="shared" si="125"/>
        <v>----</v>
      </c>
      <c r="AT167" s="87" t="str">
        <f t="shared" si="126"/>
        <v xml:space="preserve"> </v>
      </c>
      <c r="AU167" s="88" t="str">
        <f t="shared" si="127"/>
        <v>----</v>
      </c>
      <c r="AV167" s="88" t="str">
        <f t="shared" si="128"/>
        <v>----</v>
      </c>
      <c r="AW167" s="88" t="str">
        <f t="shared" si="129"/>
        <v>----</v>
      </c>
      <c r="AX167" s="88" t="str">
        <f t="shared" si="130"/>
        <v>----</v>
      </c>
      <c r="AY167" s="87" t="str">
        <f t="shared" si="131"/>
        <v>----</v>
      </c>
      <c r="AZ167" s="87" t="str">
        <f t="shared" si="132"/>
        <v>----</v>
      </c>
      <c r="BA167" s="7" t="str">
        <f t="shared" si="133"/>
        <v>----</v>
      </c>
      <c r="BB167" s="48" t="str">
        <f t="shared" si="134"/>
        <v>----</v>
      </c>
      <c r="BC167" s="7" t="str">
        <f t="shared" si="135"/>
        <v>----</v>
      </c>
      <c r="BD167" s="7" t="str">
        <f t="shared" si="136"/>
        <v>----</v>
      </c>
      <c r="BE167" s="7" t="str">
        <f t="shared" si="137"/>
        <v>----</v>
      </c>
      <c r="BF167" s="115">
        <f t="shared" si="138"/>
        <v>0.01</v>
      </c>
      <c r="BG167" s="116">
        <f t="shared" si="139"/>
        <v>-10</v>
      </c>
      <c r="BH167" s="7"/>
      <c r="BI167" s="7"/>
    </row>
    <row r="168" spans="1:61" x14ac:dyDescent="0.25">
      <c r="A168" s="363"/>
      <c r="B168" s="363"/>
      <c r="C168" s="364"/>
      <c r="D168" s="363"/>
      <c r="E168" s="363"/>
      <c r="F168" s="363"/>
      <c r="G168" s="363"/>
      <c r="H168" s="363"/>
      <c r="I168" s="363"/>
      <c r="J168" s="363"/>
      <c r="K168" s="363"/>
      <c r="L168" s="363"/>
      <c r="M168" s="363"/>
      <c r="N168" s="363"/>
      <c r="O168" s="363"/>
      <c r="P168" s="18"/>
      <c r="Q168" s="40" t="str">
        <f t="shared" si="140"/>
        <v>----</v>
      </c>
      <c r="R168" s="741"/>
      <c r="S168" s="740"/>
      <c r="T168" s="358" t="str">
        <f t="shared" si="106"/>
        <v>----</v>
      </c>
      <c r="U168" s="360">
        <f t="shared" si="107"/>
        <v>-10</v>
      </c>
      <c r="V168" s="360" t="str">
        <f t="shared" si="108"/>
        <v>----</v>
      </c>
      <c r="W168" s="361">
        <f t="shared" si="109"/>
        <v>0</v>
      </c>
      <c r="X168" s="361">
        <f t="shared" si="110"/>
        <v>0</v>
      </c>
      <c r="Y168" s="361">
        <f t="shared" si="111"/>
        <v>0</v>
      </c>
      <c r="Z168" s="361">
        <f t="shared" si="112"/>
        <v>0</v>
      </c>
      <c r="AA168" s="361">
        <f t="shared" si="113"/>
        <v>0</v>
      </c>
      <c r="AB168" s="361">
        <f t="shared" si="114"/>
        <v>0</v>
      </c>
      <c r="AC168" s="361">
        <f t="shared" si="115"/>
        <v>0</v>
      </c>
      <c r="AD168" s="361">
        <f t="shared" si="116"/>
        <v>0</v>
      </c>
      <c r="AE168" s="361">
        <f t="shared" si="117"/>
        <v>0</v>
      </c>
      <c r="AF168" s="361">
        <f t="shared" si="118"/>
        <v>0</v>
      </c>
      <c r="AG168" s="361">
        <f t="shared" si="119"/>
        <v>0</v>
      </c>
      <c r="AH168" s="362">
        <f t="shared" si="120"/>
        <v>0</v>
      </c>
      <c r="AI168" s="758"/>
      <c r="AJ168" s="745"/>
      <c r="AK168" s="756"/>
      <c r="AL168" s="757"/>
      <c r="AM168" s="81">
        <f t="shared" si="121"/>
        <v>0</v>
      </c>
      <c r="AN168" s="30"/>
      <c r="AO168" s="371" t="e">
        <f t="shared" si="122"/>
        <v>#DIV/0!</v>
      </c>
      <c r="AP168" s="371" t="e">
        <f t="shared" si="123"/>
        <v>#DIV/0!</v>
      </c>
      <c r="AQ168" s="806" t="e">
        <f t="shared" si="124"/>
        <v>#DIV/0!</v>
      </c>
      <c r="AR168" s="806"/>
      <c r="AS168" s="40" t="str">
        <f t="shared" si="125"/>
        <v>----</v>
      </c>
      <c r="AT168" s="87" t="str">
        <f t="shared" si="126"/>
        <v xml:space="preserve"> </v>
      </c>
      <c r="AU168" s="88" t="str">
        <f t="shared" si="127"/>
        <v>----</v>
      </c>
      <c r="AV168" s="88" t="str">
        <f t="shared" si="128"/>
        <v>----</v>
      </c>
      <c r="AW168" s="88" t="str">
        <f t="shared" si="129"/>
        <v>----</v>
      </c>
      <c r="AX168" s="88" t="str">
        <f t="shared" si="130"/>
        <v>----</v>
      </c>
      <c r="AY168" s="87" t="str">
        <f t="shared" si="131"/>
        <v>----</v>
      </c>
      <c r="AZ168" s="87" t="str">
        <f t="shared" si="132"/>
        <v>----</v>
      </c>
      <c r="BA168" s="7" t="str">
        <f t="shared" si="133"/>
        <v>----</v>
      </c>
      <c r="BB168" s="48" t="str">
        <f t="shared" si="134"/>
        <v>----</v>
      </c>
      <c r="BC168" s="7" t="str">
        <f t="shared" si="135"/>
        <v>----</v>
      </c>
      <c r="BD168" s="7" t="str">
        <f t="shared" si="136"/>
        <v>----</v>
      </c>
      <c r="BE168" s="7" t="str">
        <f t="shared" si="137"/>
        <v>----</v>
      </c>
      <c r="BF168" s="115">
        <f t="shared" si="138"/>
        <v>0.01</v>
      </c>
      <c r="BG168" s="116">
        <f t="shared" si="139"/>
        <v>-10</v>
      </c>
      <c r="BH168" s="7"/>
      <c r="BI168" s="7"/>
    </row>
    <row r="169" spans="1:61" x14ac:dyDescent="0.25">
      <c r="A169" s="363"/>
      <c r="B169" s="363"/>
      <c r="C169" s="364"/>
      <c r="D169" s="363"/>
      <c r="E169" s="363"/>
      <c r="F169" s="363"/>
      <c r="G169" s="363"/>
      <c r="H169" s="363"/>
      <c r="I169" s="363"/>
      <c r="J169" s="363"/>
      <c r="K169" s="363"/>
      <c r="L169" s="363"/>
      <c r="M169" s="363"/>
      <c r="N169" s="363"/>
      <c r="O169" s="363"/>
      <c r="P169" s="18"/>
      <c r="Q169" s="40" t="str">
        <f t="shared" si="140"/>
        <v>----</v>
      </c>
      <c r="R169" s="741"/>
      <c r="S169" s="740"/>
      <c r="T169" s="358" t="str">
        <f t="shared" si="106"/>
        <v>----</v>
      </c>
      <c r="U169" s="360">
        <f t="shared" si="107"/>
        <v>-10</v>
      </c>
      <c r="V169" s="360" t="str">
        <f t="shared" si="108"/>
        <v>----</v>
      </c>
      <c r="W169" s="361">
        <f t="shared" si="109"/>
        <v>0</v>
      </c>
      <c r="X169" s="361">
        <f t="shared" si="110"/>
        <v>0</v>
      </c>
      <c r="Y169" s="361">
        <f t="shared" si="111"/>
        <v>0</v>
      </c>
      <c r="Z169" s="361">
        <f t="shared" si="112"/>
        <v>0</v>
      </c>
      <c r="AA169" s="361">
        <f t="shared" si="113"/>
        <v>0</v>
      </c>
      <c r="AB169" s="361">
        <f t="shared" si="114"/>
        <v>0</v>
      </c>
      <c r="AC169" s="361">
        <f t="shared" si="115"/>
        <v>0</v>
      </c>
      <c r="AD169" s="361">
        <f t="shared" si="116"/>
        <v>0</v>
      </c>
      <c r="AE169" s="361">
        <f t="shared" si="117"/>
        <v>0</v>
      </c>
      <c r="AF169" s="361">
        <f t="shared" si="118"/>
        <v>0</v>
      </c>
      <c r="AG169" s="361">
        <f t="shared" si="119"/>
        <v>0</v>
      </c>
      <c r="AH169" s="362">
        <f t="shared" si="120"/>
        <v>0</v>
      </c>
      <c r="AI169" s="758"/>
      <c r="AJ169" s="745"/>
      <c r="AK169" s="756"/>
      <c r="AL169" s="757"/>
      <c r="AM169" s="81">
        <f t="shared" si="121"/>
        <v>0</v>
      </c>
      <c r="AN169" s="30"/>
      <c r="AO169" s="371" t="e">
        <f t="shared" si="122"/>
        <v>#DIV/0!</v>
      </c>
      <c r="AP169" s="371" t="e">
        <f t="shared" si="123"/>
        <v>#DIV/0!</v>
      </c>
      <c r="AQ169" s="806" t="e">
        <f t="shared" si="124"/>
        <v>#DIV/0!</v>
      </c>
      <c r="AR169" s="806"/>
      <c r="AS169" s="40" t="str">
        <f t="shared" si="125"/>
        <v>----</v>
      </c>
      <c r="AT169" s="87" t="str">
        <f t="shared" si="126"/>
        <v xml:space="preserve"> </v>
      </c>
      <c r="AU169" s="88" t="str">
        <f t="shared" si="127"/>
        <v>----</v>
      </c>
      <c r="AV169" s="88" t="str">
        <f t="shared" si="128"/>
        <v>----</v>
      </c>
      <c r="AW169" s="88" t="str">
        <f t="shared" si="129"/>
        <v>----</v>
      </c>
      <c r="AX169" s="88" t="str">
        <f t="shared" si="130"/>
        <v>----</v>
      </c>
      <c r="AY169" s="87" t="str">
        <f t="shared" si="131"/>
        <v>----</v>
      </c>
      <c r="AZ169" s="87" t="str">
        <f t="shared" si="132"/>
        <v>----</v>
      </c>
      <c r="BA169" s="7" t="str">
        <f t="shared" si="133"/>
        <v>----</v>
      </c>
      <c r="BB169" s="48" t="str">
        <f t="shared" si="134"/>
        <v>----</v>
      </c>
      <c r="BC169" s="7" t="str">
        <f t="shared" si="135"/>
        <v>----</v>
      </c>
      <c r="BD169" s="7" t="str">
        <f t="shared" si="136"/>
        <v>----</v>
      </c>
      <c r="BE169" s="7" t="str">
        <f t="shared" si="137"/>
        <v>----</v>
      </c>
      <c r="BF169" s="115">
        <f t="shared" si="138"/>
        <v>0.01</v>
      </c>
      <c r="BG169" s="116">
        <f t="shared" si="139"/>
        <v>-10</v>
      </c>
      <c r="BH169" s="7"/>
      <c r="BI169" s="7"/>
    </row>
    <row r="170" spans="1:61" x14ac:dyDescent="0.25">
      <c r="A170" s="363"/>
      <c r="B170" s="363"/>
      <c r="C170" s="364"/>
      <c r="D170" s="363"/>
      <c r="E170" s="363"/>
      <c r="F170" s="363"/>
      <c r="G170" s="363"/>
      <c r="H170" s="363"/>
      <c r="I170" s="363"/>
      <c r="J170" s="363"/>
      <c r="K170" s="363"/>
      <c r="L170" s="363"/>
      <c r="M170" s="363"/>
      <c r="N170" s="363"/>
      <c r="O170" s="363"/>
      <c r="P170" s="18"/>
      <c r="Q170" s="41" t="str">
        <f t="shared" si="140"/>
        <v>----</v>
      </c>
      <c r="R170" s="742"/>
      <c r="S170" s="743"/>
      <c r="T170" s="359" t="str">
        <f t="shared" si="106"/>
        <v>----</v>
      </c>
      <c r="U170" s="360">
        <f t="shared" si="107"/>
        <v>-10</v>
      </c>
      <c r="V170" s="360" t="str">
        <f t="shared" si="108"/>
        <v>----</v>
      </c>
      <c r="W170" s="361">
        <f t="shared" si="109"/>
        <v>0</v>
      </c>
      <c r="X170" s="361">
        <f t="shared" si="110"/>
        <v>0</v>
      </c>
      <c r="Y170" s="361">
        <f t="shared" si="111"/>
        <v>0</v>
      </c>
      <c r="Z170" s="361">
        <f t="shared" si="112"/>
        <v>0</v>
      </c>
      <c r="AA170" s="361">
        <f t="shared" si="113"/>
        <v>0</v>
      </c>
      <c r="AB170" s="361">
        <f t="shared" si="114"/>
        <v>0</v>
      </c>
      <c r="AC170" s="361">
        <f t="shared" si="115"/>
        <v>0</v>
      </c>
      <c r="AD170" s="361">
        <f t="shared" si="116"/>
        <v>0</v>
      </c>
      <c r="AE170" s="361">
        <f t="shared" si="117"/>
        <v>0</v>
      </c>
      <c r="AF170" s="361">
        <f t="shared" si="118"/>
        <v>0</v>
      </c>
      <c r="AG170" s="361">
        <f t="shared" si="119"/>
        <v>0</v>
      </c>
      <c r="AH170" s="362">
        <f t="shared" si="120"/>
        <v>0</v>
      </c>
      <c r="AI170" s="759"/>
      <c r="AJ170" s="750"/>
      <c r="AK170" s="753"/>
      <c r="AL170" s="754"/>
      <c r="AM170" s="81">
        <f t="shared" si="121"/>
        <v>0</v>
      </c>
      <c r="AN170" s="30"/>
      <c r="AO170" s="372" t="e">
        <f t="shared" si="122"/>
        <v>#DIV/0!</v>
      </c>
      <c r="AP170" s="372" t="e">
        <f t="shared" si="123"/>
        <v>#DIV/0!</v>
      </c>
      <c r="AQ170" s="807" t="e">
        <f t="shared" si="124"/>
        <v>#DIV/0!</v>
      </c>
      <c r="AR170" s="807"/>
      <c r="AS170" s="41" t="str">
        <f t="shared" si="125"/>
        <v>----</v>
      </c>
      <c r="AT170" s="91" t="str">
        <f t="shared" si="126"/>
        <v xml:space="preserve"> </v>
      </c>
      <c r="AU170" s="92" t="str">
        <f t="shared" si="127"/>
        <v>----</v>
      </c>
      <c r="AV170" s="92" t="str">
        <f t="shared" si="128"/>
        <v>----</v>
      </c>
      <c r="AW170" s="92" t="str">
        <f t="shared" si="129"/>
        <v>----</v>
      </c>
      <c r="AX170" s="92" t="str">
        <f t="shared" si="130"/>
        <v>----</v>
      </c>
      <c r="AY170" s="91" t="str">
        <f t="shared" si="131"/>
        <v>----</v>
      </c>
      <c r="AZ170" s="91" t="str">
        <f t="shared" si="132"/>
        <v>----</v>
      </c>
      <c r="BA170" s="7" t="str">
        <f t="shared" si="133"/>
        <v>----</v>
      </c>
      <c r="BB170" s="48" t="str">
        <f t="shared" si="134"/>
        <v>----</v>
      </c>
      <c r="BC170" s="7" t="str">
        <f t="shared" si="135"/>
        <v>----</v>
      </c>
      <c r="BD170" s="7" t="str">
        <f t="shared" si="136"/>
        <v>----</v>
      </c>
      <c r="BE170" s="7" t="str">
        <f t="shared" si="137"/>
        <v>----</v>
      </c>
      <c r="BF170" s="115">
        <f t="shared" si="138"/>
        <v>0.01</v>
      </c>
      <c r="BG170" s="116">
        <f t="shared" si="139"/>
        <v>-10</v>
      </c>
      <c r="BH170" s="7"/>
      <c r="BI170" s="7"/>
    </row>
    <row r="171" spans="1:61" x14ac:dyDescent="0.25">
      <c r="A171" s="363"/>
      <c r="B171" s="363"/>
      <c r="C171" s="364"/>
      <c r="D171" s="363"/>
      <c r="E171" s="363"/>
      <c r="F171" s="363"/>
      <c r="G171" s="363"/>
      <c r="H171" s="363"/>
      <c r="I171" s="363"/>
      <c r="J171" s="363"/>
      <c r="K171" s="363"/>
      <c r="L171" s="363"/>
      <c r="M171" s="363"/>
      <c r="N171" s="363"/>
      <c r="O171" s="363"/>
      <c r="P171" s="18"/>
      <c r="AJ171" s="5"/>
      <c r="AK171" s="5"/>
      <c r="AL171" s="5"/>
      <c r="AN171" s="5"/>
      <c r="AO171" s="5"/>
      <c r="AP171" s="5"/>
      <c r="AQ171" s="5"/>
      <c r="AR171" s="5"/>
      <c r="BI171" s="7"/>
    </row>
    <row r="172" spans="1:61" x14ac:dyDescent="0.25">
      <c r="A172" s="363"/>
      <c r="B172" s="363"/>
      <c r="C172" s="364"/>
      <c r="D172" s="363"/>
      <c r="E172" s="363"/>
      <c r="F172" s="363"/>
      <c r="G172" s="363"/>
      <c r="H172" s="363"/>
      <c r="I172" s="363"/>
      <c r="J172" s="363"/>
      <c r="K172" s="363"/>
      <c r="L172" s="363"/>
      <c r="M172" s="363"/>
      <c r="N172" s="363"/>
      <c r="O172" s="363"/>
      <c r="P172" s="18"/>
      <c r="W172" s="374">
        <v>1</v>
      </c>
      <c r="X172" s="374">
        <v>2</v>
      </c>
      <c r="Y172" s="374">
        <v>3</v>
      </c>
      <c r="Z172" s="374">
        <v>4</v>
      </c>
      <c r="AA172" s="374">
        <v>5</v>
      </c>
      <c r="AB172" s="374">
        <v>6</v>
      </c>
      <c r="AC172" s="374">
        <v>7</v>
      </c>
      <c r="AD172" s="374">
        <v>8</v>
      </c>
      <c r="AE172" s="374">
        <v>9</v>
      </c>
      <c r="AF172" s="374">
        <v>10</v>
      </c>
      <c r="AG172" s="374">
        <v>11</v>
      </c>
      <c r="AH172" s="374">
        <v>12</v>
      </c>
      <c r="AJ172" s="5"/>
      <c r="BI172" s="7"/>
    </row>
    <row r="173" spans="1:61" x14ac:dyDescent="0.25">
      <c r="A173" s="363"/>
      <c r="B173" s="363"/>
      <c r="C173" s="364"/>
      <c r="D173" s="363"/>
      <c r="E173" s="363"/>
      <c r="F173" s="363"/>
      <c r="G173" s="363"/>
      <c r="H173" s="363"/>
      <c r="I173" s="363"/>
      <c r="J173" s="363"/>
      <c r="K173" s="363"/>
      <c r="L173" s="363"/>
      <c r="M173" s="363"/>
      <c r="N173" s="363"/>
      <c r="O173" s="363"/>
      <c r="P173" s="18"/>
      <c r="W173" s="1">
        <f t="shared" ref="W173:AH173" si="141">SUM(W21:W170)</f>
        <v>0</v>
      </c>
      <c r="X173" s="1">
        <f t="shared" si="141"/>
        <v>0</v>
      </c>
      <c r="Y173" s="1">
        <f t="shared" si="141"/>
        <v>0</v>
      </c>
      <c r="Z173" s="1">
        <f t="shared" si="141"/>
        <v>0</v>
      </c>
      <c r="AA173" s="1">
        <f t="shared" si="141"/>
        <v>0</v>
      </c>
      <c r="AB173" s="1">
        <f t="shared" si="141"/>
        <v>0</v>
      </c>
      <c r="AC173" s="1">
        <f t="shared" si="141"/>
        <v>0</v>
      </c>
      <c r="AD173" s="1">
        <f t="shared" si="141"/>
        <v>0</v>
      </c>
      <c r="AE173" s="1">
        <f t="shared" si="141"/>
        <v>0</v>
      </c>
      <c r="AF173" s="1">
        <f t="shared" si="141"/>
        <v>0</v>
      </c>
      <c r="AG173" s="1">
        <f t="shared" si="141"/>
        <v>0</v>
      </c>
      <c r="AH173" s="1">
        <f t="shared" si="141"/>
        <v>0</v>
      </c>
      <c r="AJ173" s="5"/>
      <c r="BI173" s="7"/>
    </row>
    <row r="174" spans="1:61" x14ac:dyDescent="0.25">
      <c r="A174" s="363"/>
      <c r="B174" s="363"/>
      <c r="C174" s="36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18"/>
      <c r="AJ174" s="5"/>
      <c r="BI174" s="7"/>
    </row>
    <row r="175" spans="1:61" x14ac:dyDescent="0.25">
      <c r="A175" s="363"/>
      <c r="B175" s="363"/>
      <c r="C175" s="364"/>
      <c r="D175" s="363"/>
      <c r="E175" s="363"/>
      <c r="F175" s="363"/>
      <c r="G175" s="363"/>
      <c r="H175" s="363"/>
      <c r="I175" s="363"/>
      <c r="J175" s="363"/>
      <c r="K175" s="363"/>
      <c r="L175" s="363"/>
      <c r="M175" s="363"/>
      <c r="N175" s="363"/>
      <c r="O175" s="363"/>
      <c r="P175" s="18"/>
      <c r="AJ175" s="5"/>
      <c r="BI175" s="7"/>
    </row>
    <row r="176" spans="1:61" x14ac:dyDescent="0.25">
      <c r="A176" s="363"/>
      <c r="B176" s="363"/>
      <c r="C176" s="364"/>
      <c r="D176" s="363"/>
      <c r="E176" s="363"/>
      <c r="F176" s="363"/>
      <c r="G176" s="363"/>
      <c r="H176" s="363"/>
      <c r="I176" s="363"/>
      <c r="J176" s="363"/>
      <c r="K176" s="363"/>
      <c r="L176" s="363"/>
      <c r="M176" s="363"/>
      <c r="N176" s="363"/>
      <c r="O176" s="363"/>
      <c r="P176" s="18"/>
      <c r="AJ176" s="5"/>
      <c r="BI176" s="7"/>
    </row>
    <row r="177" spans="1:61" x14ac:dyDescent="0.25">
      <c r="A177" s="363"/>
      <c r="B177" s="363"/>
      <c r="C177" s="364"/>
      <c r="D177" s="363"/>
      <c r="E177" s="363"/>
      <c r="F177" s="363"/>
      <c r="G177" s="363"/>
      <c r="H177" s="363"/>
      <c r="I177" s="363"/>
      <c r="J177" s="363"/>
      <c r="K177" s="363"/>
      <c r="L177" s="363"/>
      <c r="M177" s="363"/>
      <c r="N177" s="363"/>
      <c r="O177" s="363"/>
      <c r="P177" s="18"/>
      <c r="AJ177" s="5"/>
      <c r="BI177" s="7"/>
    </row>
    <row r="178" spans="1:61" x14ac:dyDescent="0.25">
      <c r="A178" s="363"/>
      <c r="B178" s="363"/>
      <c r="C178" s="364"/>
      <c r="D178" s="363"/>
      <c r="E178" s="363"/>
      <c r="F178" s="363"/>
      <c r="G178" s="363"/>
      <c r="H178" s="363"/>
      <c r="I178" s="363"/>
      <c r="J178" s="363"/>
      <c r="K178" s="363"/>
      <c r="L178" s="363"/>
      <c r="M178" s="363"/>
      <c r="N178" s="363"/>
      <c r="O178" s="363"/>
      <c r="P178" s="18"/>
      <c r="AJ178" s="5"/>
    </row>
    <row r="179" spans="1:61" x14ac:dyDescent="0.25">
      <c r="A179" s="363"/>
      <c r="B179" s="363"/>
      <c r="C179" s="364"/>
      <c r="D179" s="363"/>
      <c r="E179" s="363"/>
      <c r="F179" s="363"/>
      <c r="G179" s="363"/>
      <c r="H179" s="363"/>
      <c r="I179" s="363"/>
      <c r="J179" s="363"/>
      <c r="K179" s="363"/>
      <c r="L179" s="363"/>
      <c r="M179" s="363"/>
      <c r="N179" s="363"/>
      <c r="O179" s="363"/>
      <c r="P179" s="18"/>
      <c r="AJ179" s="5"/>
    </row>
    <row r="180" spans="1:61" x14ac:dyDescent="0.25">
      <c r="A180" s="363"/>
      <c r="B180" s="363"/>
      <c r="C180" s="364"/>
      <c r="D180" s="363"/>
      <c r="E180" s="363"/>
      <c r="F180" s="363"/>
      <c r="G180" s="363"/>
      <c r="H180" s="363"/>
      <c r="I180" s="363"/>
      <c r="J180" s="363"/>
      <c r="K180" s="363"/>
      <c r="L180" s="363"/>
      <c r="M180" s="363"/>
      <c r="N180" s="363"/>
      <c r="O180" s="363"/>
      <c r="P180" s="18"/>
      <c r="AJ180" s="5"/>
    </row>
    <row r="181" spans="1:61" x14ac:dyDescent="0.25">
      <c r="A181" s="363"/>
      <c r="B181" s="363"/>
      <c r="C181" s="364"/>
      <c r="D181" s="363"/>
      <c r="E181" s="363"/>
      <c r="F181" s="363"/>
      <c r="G181" s="363"/>
      <c r="H181" s="363"/>
      <c r="I181" s="363"/>
      <c r="J181" s="363"/>
      <c r="K181" s="363"/>
      <c r="L181" s="363"/>
      <c r="M181" s="363"/>
      <c r="N181" s="363"/>
      <c r="O181" s="363"/>
      <c r="P181" s="18"/>
      <c r="AJ181" s="5"/>
    </row>
    <row r="182" spans="1:61" x14ac:dyDescent="0.25">
      <c r="A182" s="363"/>
      <c r="B182" s="363"/>
      <c r="C182" s="364"/>
      <c r="D182" s="363"/>
      <c r="E182" s="363"/>
      <c r="F182" s="363"/>
      <c r="G182" s="363"/>
      <c r="H182" s="363"/>
      <c r="I182" s="363"/>
      <c r="J182" s="363"/>
      <c r="K182" s="363"/>
      <c r="L182" s="363"/>
      <c r="M182" s="363"/>
      <c r="N182" s="363"/>
      <c r="O182" s="363"/>
      <c r="P182" s="18"/>
      <c r="AJ182" s="5"/>
    </row>
    <row r="183" spans="1:61" x14ac:dyDescent="0.25">
      <c r="A183" s="363"/>
      <c r="B183" s="363"/>
      <c r="C183" s="364"/>
      <c r="D183" s="363"/>
      <c r="E183" s="363"/>
      <c r="F183" s="363"/>
      <c r="G183" s="363"/>
      <c r="H183" s="363"/>
      <c r="I183" s="363"/>
      <c r="J183" s="363"/>
      <c r="K183" s="363"/>
      <c r="L183" s="363"/>
      <c r="M183" s="363"/>
      <c r="N183" s="363"/>
      <c r="O183" s="363"/>
      <c r="P183" s="18"/>
      <c r="AJ183" s="5"/>
    </row>
    <row r="184" spans="1:61" x14ac:dyDescent="0.25">
      <c r="A184" s="363"/>
      <c r="B184" s="363"/>
      <c r="C184" s="364"/>
      <c r="D184" s="363"/>
      <c r="E184" s="363"/>
      <c r="F184" s="363"/>
      <c r="G184" s="363"/>
      <c r="H184" s="363"/>
      <c r="I184" s="363"/>
      <c r="J184" s="363"/>
      <c r="K184" s="363"/>
      <c r="L184" s="363"/>
      <c r="M184" s="363"/>
      <c r="N184" s="363"/>
      <c r="O184" s="363"/>
      <c r="P184" s="18"/>
      <c r="AJ184" s="5"/>
    </row>
    <row r="185" spans="1:61" x14ac:dyDescent="0.25">
      <c r="A185" s="363"/>
      <c r="B185" s="363"/>
      <c r="C185" s="364"/>
      <c r="D185" s="363"/>
      <c r="E185" s="363"/>
      <c r="F185" s="363"/>
      <c r="G185" s="363"/>
      <c r="H185" s="363"/>
      <c r="I185" s="363"/>
      <c r="J185" s="363"/>
      <c r="K185" s="363"/>
      <c r="L185" s="363"/>
      <c r="M185" s="363"/>
      <c r="N185" s="363"/>
      <c r="O185" s="363"/>
      <c r="P185" s="18"/>
      <c r="AJ185" s="5"/>
    </row>
    <row r="186" spans="1:61" x14ac:dyDescent="0.25">
      <c r="A186" s="363"/>
      <c r="B186" s="363"/>
      <c r="C186" s="364"/>
      <c r="D186" s="363"/>
      <c r="E186" s="363"/>
      <c r="F186" s="363"/>
      <c r="G186" s="363"/>
      <c r="H186" s="363"/>
      <c r="I186" s="363"/>
      <c r="J186" s="363"/>
      <c r="K186" s="363"/>
      <c r="L186" s="363"/>
      <c r="M186" s="363"/>
      <c r="N186" s="363"/>
      <c r="O186" s="363"/>
      <c r="P186" s="18"/>
      <c r="AJ186" s="5"/>
    </row>
    <row r="187" spans="1:61" x14ac:dyDescent="0.25">
      <c r="A187" s="363"/>
      <c r="B187" s="363"/>
      <c r="C187" s="364"/>
      <c r="D187" s="363"/>
      <c r="E187" s="363"/>
      <c r="F187" s="363"/>
      <c r="G187" s="363"/>
      <c r="H187" s="363"/>
      <c r="I187" s="363"/>
      <c r="J187" s="363"/>
      <c r="K187" s="363"/>
      <c r="L187" s="363"/>
      <c r="M187" s="363"/>
      <c r="N187" s="363"/>
      <c r="O187" s="363"/>
      <c r="P187" s="18"/>
      <c r="AJ187" s="5"/>
    </row>
    <row r="188" spans="1:61" x14ac:dyDescent="0.25">
      <c r="A188" s="363"/>
      <c r="B188" s="363"/>
      <c r="C188" s="364"/>
      <c r="D188" s="363"/>
      <c r="E188" s="363"/>
      <c r="F188" s="363"/>
      <c r="G188" s="363"/>
      <c r="H188" s="363"/>
      <c r="I188" s="363"/>
      <c r="J188" s="363"/>
      <c r="K188" s="363"/>
      <c r="L188" s="363"/>
      <c r="M188" s="363"/>
      <c r="N188" s="363"/>
      <c r="O188" s="363"/>
      <c r="P188" s="18"/>
      <c r="AJ188" s="5"/>
    </row>
    <row r="189" spans="1:61" x14ac:dyDescent="0.25">
      <c r="A189" s="363"/>
      <c r="B189" s="363"/>
      <c r="C189" s="364"/>
      <c r="D189" s="363"/>
      <c r="E189" s="363"/>
      <c r="F189" s="363"/>
      <c r="G189" s="363"/>
      <c r="H189" s="363"/>
      <c r="I189" s="363"/>
      <c r="J189" s="363"/>
      <c r="K189" s="363"/>
      <c r="L189" s="363"/>
      <c r="M189" s="363"/>
      <c r="N189" s="363"/>
      <c r="O189" s="363"/>
      <c r="P189" s="18"/>
      <c r="AJ189" s="5"/>
    </row>
    <row r="190" spans="1:61" x14ac:dyDescent="0.25">
      <c r="A190" s="363"/>
      <c r="B190" s="363"/>
      <c r="C190" s="364"/>
      <c r="D190" s="363"/>
      <c r="E190" s="363"/>
      <c r="F190" s="363"/>
      <c r="G190" s="363"/>
      <c r="H190" s="363"/>
      <c r="I190" s="363"/>
      <c r="J190" s="363"/>
      <c r="K190" s="363"/>
      <c r="L190" s="363"/>
      <c r="M190" s="363"/>
      <c r="N190" s="363"/>
      <c r="O190" s="363"/>
      <c r="P190" s="18"/>
      <c r="AJ190" s="5"/>
    </row>
    <row r="191" spans="1:61" x14ac:dyDescent="0.25">
      <c r="A191" s="363"/>
      <c r="B191" s="363"/>
      <c r="C191" s="364"/>
      <c r="D191" s="363"/>
      <c r="E191" s="363"/>
      <c r="F191" s="363"/>
      <c r="G191" s="363"/>
      <c r="H191" s="363"/>
      <c r="I191" s="363"/>
      <c r="J191" s="363"/>
      <c r="K191" s="363"/>
      <c r="L191" s="363"/>
      <c r="M191" s="363"/>
      <c r="N191" s="363"/>
      <c r="O191" s="363"/>
      <c r="P191" s="18"/>
      <c r="AJ191" s="5"/>
    </row>
    <row r="192" spans="1:61" x14ac:dyDescent="0.25">
      <c r="A192" s="363"/>
      <c r="B192" s="363"/>
      <c r="C192" s="364"/>
      <c r="D192" s="363"/>
      <c r="E192" s="363"/>
      <c r="F192" s="363"/>
      <c r="G192" s="363"/>
      <c r="H192" s="363"/>
      <c r="I192" s="363"/>
      <c r="J192" s="363"/>
      <c r="K192" s="363"/>
      <c r="L192" s="363"/>
      <c r="M192" s="363"/>
      <c r="N192" s="363"/>
      <c r="O192" s="363"/>
      <c r="P192" s="18"/>
      <c r="AJ192" s="5"/>
    </row>
    <row r="193" spans="1:36" x14ac:dyDescent="0.25">
      <c r="A193" s="363"/>
      <c r="B193" s="363"/>
      <c r="C193" s="364"/>
      <c r="D193" s="363"/>
      <c r="E193" s="363"/>
      <c r="F193" s="363"/>
      <c r="G193" s="363"/>
      <c r="H193" s="363"/>
      <c r="I193" s="363"/>
      <c r="J193" s="363"/>
      <c r="K193" s="363"/>
      <c r="L193" s="363"/>
      <c r="M193" s="363"/>
      <c r="N193" s="363"/>
      <c r="O193" s="363"/>
      <c r="P193" s="18"/>
      <c r="AJ193" s="5"/>
    </row>
    <row r="194" spans="1:36" x14ac:dyDescent="0.25">
      <c r="A194" s="363"/>
      <c r="B194" s="363"/>
      <c r="C194" s="364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18"/>
      <c r="AJ194" s="5"/>
    </row>
    <row r="195" spans="1:36" x14ac:dyDescent="0.25">
      <c r="A195" s="363"/>
      <c r="B195" s="363"/>
      <c r="C195" s="364"/>
      <c r="D195" s="363"/>
      <c r="E195" s="363"/>
      <c r="F195" s="363"/>
      <c r="G195" s="363"/>
      <c r="H195" s="363"/>
      <c r="I195" s="363"/>
      <c r="J195" s="363"/>
      <c r="K195" s="363"/>
      <c r="L195" s="363"/>
      <c r="M195" s="363"/>
      <c r="N195" s="363"/>
      <c r="O195" s="363"/>
      <c r="P195" s="18"/>
      <c r="AJ195" s="5"/>
    </row>
    <row r="196" spans="1:36" x14ac:dyDescent="0.25">
      <c r="A196" s="363"/>
      <c r="B196" s="363"/>
      <c r="C196" s="364"/>
      <c r="D196" s="363"/>
      <c r="E196" s="363"/>
      <c r="F196" s="363"/>
      <c r="G196" s="363"/>
      <c r="H196" s="363"/>
      <c r="I196" s="363"/>
      <c r="J196" s="363"/>
      <c r="K196" s="363"/>
      <c r="L196" s="363"/>
      <c r="M196" s="363"/>
      <c r="N196" s="363"/>
      <c r="O196" s="363"/>
      <c r="P196" s="18"/>
      <c r="AJ196" s="5"/>
    </row>
    <row r="197" spans="1:36" x14ac:dyDescent="0.25">
      <c r="A197" s="363"/>
      <c r="B197" s="363"/>
      <c r="C197" s="364"/>
      <c r="D197" s="363"/>
      <c r="E197" s="363"/>
      <c r="F197" s="363"/>
      <c r="G197" s="363"/>
      <c r="H197" s="363"/>
      <c r="I197" s="363"/>
      <c r="J197" s="363"/>
      <c r="K197" s="363"/>
      <c r="L197" s="363"/>
      <c r="M197" s="363"/>
      <c r="N197" s="363"/>
      <c r="O197" s="363"/>
      <c r="P197" s="18"/>
      <c r="AJ197" s="5"/>
    </row>
    <row r="198" spans="1:36" x14ac:dyDescent="0.25">
      <c r="A198" s="363"/>
      <c r="B198" s="363"/>
      <c r="C198" s="364"/>
      <c r="D198" s="363"/>
      <c r="E198" s="363"/>
      <c r="F198" s="363"/>
      <c r="G198" s="363"/>
      <c r="H198" s="363"/>
      <c r="I198" s="363"/>
      <c r="J198" s="363"/>
      <c r="K198" s="363"/>
      <c r="L198" s="363"/>
      <c r="M198" s="363"/>
      <c r="N198" s="363"/>
      <c r="O198" s="363"/>
      <c r="P198" s="18"/>
      <c r="AJ198" s="5"/>
    </row>
    <row r="199" spans="1:36" x14ac:dyDescent="0.25">
      <c r="A199" s="363"/>
      <c r="B199" s="363"/>
      <c r="C199" s="364"/>
      <c r="D199" s="363"/>
      <c r="E199" s="363"/>
      <c r="F199" s="363"/>
      <c r="G199" s="363"/>
      <c r="H199" s="363"/>
      <c r="I199" s="363"/>
      <c r="J199" s="363"/>
      <c r="K199" s="363"/>
      <c r="L199" s="363"/>
      <c r="M199" s="363"/>
      <c r="N199" s="363"/>
      <c r="O199" s="363"/>
      <c r="P199" s="18"/>
      <c r="AJ199" s="5"/>
    </row>
    <row r="200" spans="1:36" x14ac:dyDescent="0.25">
      <c r="A200" s="363"/>
      <c r="B200" s="363"/>
      <c r="C200" s="364"/>
      <c r="D200" s="363"/>
      <c r="E200" s="363"/>
      <c r="F200" s="363"/>
      <c r="G200" s="363"/>
      <c r="H200" s="363"/>
      <c r="I200" s="363"/>
      <c r="J200" s="363"/>
      <c r="K200" s="363"/>
      <c r="L200" s="363"/>
      <c r="M200" s="363"/>
      <c r="N200" s="363"/>
      <c r="O200" s="363"/>
      <c r="P200" s="18"/>
      <c r="AJ200" s="5"/>
    </row>
    <row r="201" spans="1:36" x14ac:dyDescent="0.25">
      <c r="A201" s="363"/>
      <c r="B201" s="363"/>
      <c r="C201" s="364"/>
      <c r="D201" s="363"/>
      <c r="E201" s="363"/>
      <c r="F201" s="363"/>
      <c r="G201" s="363"/>
      <c r="H201" s="363"/>
      <c r="I201" s="363"/>
      <c r="J201" s="363"/>
      <c r="K201" s="363"/>
      <c r="L201" s="363"/>
      <c r="M201" s="363"/>
      <c r="N201" s="363"/>
      <c r="O201" s="363"/>
      <c r="P201" s="18"/>
      <c r="AJ201" s="5"/>
    </row>
    <row r="202" spans="1:36" x14ac:dyDescent="0.25">
      <c r="A202" s="363"/>
      <c r="B202" s="363"/>
      <c r="C202" s="364"/>
      <c r="D202" s="363"/>
      <c r="E202" s="363"/>
      <c r="F202" s="363"/>
      <c r="G202" s="363"/>
      <c r="H202" s="363"/>
      <c r="I202" s="363"/>
      <c r="J202" s="363"/>
      <c r="K202" s="363"/>
      <c r="L202" s="363"/>
      <c r="M202" s="363"/>
      <c r="N202" s="363"/>
      <c r="O202" s="363"/>
      <c r="P202" s="18"/>
      <c r="AJ202" s="5"/>
    </row>
    <row r="203" spans="1:36" x14ac:dyDescent="0.25">
      <c r="A203" s="363"/>
      <c r="B203" s="363"/>
      <c r="C203" s="36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18"/>
      <c r="AJ203" s="5"/>
    </row>
    <row r="204" spans="1:36" x14ac:dyDescent="0.25">
      <c r="A204" s="363"/>
      <c r="B204" s="363"/>
      <c r="C204" s="364"/>
      <c r="D204" s="363"/>
      <c r="E204" s="363"/>
      <c r="F204" s="363"/>
      <c r="G204" s="363"/>
      <c r="H204" s="363"/>
      <c r="I204" s="363"/>
      <c r="J204" s="363"/>
      <c r="K204" s="363"/>
      <c r="L204" s="363"/>
      <c r="M204" s="363"/>
      <c r="N204" s="363"/>
      <c r="O204" s="363"/>
      <c r="P204" s="18"/>
      <c r="AJ204" s="5"/>
    </row>
    <row r="205" spans="1:36" x14ac:dyDescent="0.25">
      <c r="A205" s="363"/>
      <c r="B205" s="363"/>
      <c r="C205" s="364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18"/>
      <c r="AJ205" s="5"/>
    </row>
    <row r="206" spans="1:36" x14ac:dyDescent="0.25">
      <c r="A206" s="363"/>
      <c r="B206" s="363"/>
      <c r="C206" s="364"/>
      <c r="D206" s="363"/>
      <c r="E206" s="363"/>
      <c r="F206" s="363"/>
      <c r="G206" s="363"/>
      <c r="H206" s="363"/>
      <c r="I206" s="363"/>
      <c r="J206" s="363"/>
      <c r="K206" s="363"/>
      <c r="L206" s="363"/>
      <c r="M206" s="363"/>
      <c r="N206" s="363"/>
      <c r="O206" s="363"/>
      <c r="P206" s="18"/>
      <c r="AJ206" s="5"/>
    </row>
    <row r="207" spans="1:36" x14ac:dyDescent="0.25">
      <c r="A207" s="363"/>
      <c r="B207" s="363"/>
      <c r="C207" s="364"/>
      <c r="D207" s="363"/>
      <c r="E207" s="363"/>
      <c r="F207" s="363"/>
      <c r="G207" s="363"/>
      <c r="H207" s="363"/>
      <c r="I207" s="363"/>
      <c r="J207" s="363"/>
      <c r="K207" s="363"/>
      <c r="L207" s="363"/>
      <c r="M207" s="363"/>
      <c r="N207" s="363"/>
      <c r="O207" s="363"/>
      <c r="P207" s="18"/>
      <c r="AJ207" s="5"/>
    </row>
    <row r="208" spans="1:36" x14ac:dyDescent="0.25">
      <c r="A208" s="363"/>
      <c r="B208" s="363"/>
      <c r="C208" s="364"/>
      <c r="D208" s="363"/>
      <c r="E208" s="363"/>
      <c r="F208" s="363"/>
      <c r="G208" s="363"/>
      <c r="H208" s="363"/>
      <c r="I208" s="363"/>
      <c r="J208" s="363"/>
      <c r="K208" s="363"/>
      <c r="L208" s="363"/>
      <c r="M208" s="363"/>
      <c r="N208" s="363"/>
      <c r="O208" s="363"/>
      <c r="P208" s="18"/>
      <c r="AJ208" s="5"/>
    </row>
    <row r="209" spans="1:36" x14ac:dyDescent="0.25">
      <c r="A209" s="363"/>
      <c r="B209" s="363"/>
      <c r="C209" s="364"/>
      <c r="D209" s="363"/>
      <c r="E209" s="363"/>
      <c r="F209" s="363"/>
      <c r="G209" s="363"/>
      <c r="H209" s="363"/>
      <c r="I209" s="363"/>
      <c r="J209" s="363"/>
      <c r="K209" s="363"/>
      <c r="L209" s="363"/>
      <c r="M209" s="363"/>
      <c r="N209" s="363"/>
      <c r="O209" s="363"/>
      <c r="P209" s="18"/>
      <c r="AJ209" s="5"/>
    </row>
    <row r="210" spans="1:36" x14ac:dyDescent="0.25">
      <c r="A210" s="363"/>
      <c r="B210" s="363"/>
      <c r="C210" s="364"/>
      <c r="D210" s="363"/>
      <c r="E210" s="363"/>
      <c r="F210" s="363"/>
      <c r="G210" s="363"/>
      <c r="H210" s="363"/>
      <c r="I210" s="363"/>
      <c r="J210" s="363"/>
      <c r="K210" s="363"/>
      <c r="L210" s="363"/>
      <c r="M210" s="363"/>
      <c r="N210" s="363"/>
      <c r="O210" s="363"/>
      <c r="P210" s="18"/>
      <c r="AJ210" s="5"/>
    </row>
    <row r="211" spans="1:36" x14ac:dyDescent="0.25">
      <c r="A211" s="363"/>
      <c r="B211" s="363"/>
      <c r="C211" s="364"/>
      <c r="D211" s="363"/>
      <c r="E211" s="363"/>
      <c r="F211" s="363"/>
      <c r="G211" s="363"/>
      <c r="H211" s="363"/>
      <c r="I211" s="363"/>
      <c r="J211" s="363"/>
      <c r="K211" s="363"/>
      <c r="L211" s="363"/>
      <c r="M211" s="363"/>
      <c r="N211" s="363"/>
      <c r="O211" s="363"/>
      <c r="P211" s="18"/>
      <c r="AJ211" s="5"/>
    </row>
    <row r="212" spans="1:36" x14ac:dyDescent="0.25">
      <c r="A212" s="363"/>
      <c r="B212" s="363"/>
      <c r="C212" s="364"/>
      <c r="D212" s="363"/>
      <c r="E212" s="363"/>
      <c r="F212" s="363"/>
      <c r="G212" s="363"/>
      <c r="H212" s="363"/>
      <c r="I212" s="363"/>
      <c r="J212" s="363"/>
      <c r="K212" s="363"/>
      <c r="L212" s="363"/>
      <c r="M212" s="363"/>
      <c r="N212" s="363"/>
      <c r="O212" s="363"/>
      <c r="P212" s="18"/>
      <c r="AJ212" s="5"/>
    </row>
    <row r="213" spans="1:36" x14ac:dyDescent="0.25">
      <c r="A213" s="363"/>
      <c r="B213" s="363"/>
      <c r="C213" s="364"/>
      <c r="D213" s="363"/>
      <c r="E213" s="363"/>
      <c r="F213" s="363"/>
      <c r="G213" s="363"/>
      <c r="H213" s="363"/>
      <c r="I213" s="363"/>
      <c r="J213" s="363"/>
      <c r="K213" s="363"/>
      <c r="L213" s="363"/>
      <c r="M213" s="363"/>
      <c r="N213" s="363"/>
      <c r="O213" s="363"/>
      <c r="P213" s="18"/>
      <c r="AJ213" s="5"/>
    </row>
    <row r="214" spans="1:36" x14ac:dyDescent="0.25">
      <c r="A214" s="363"/>
      <c r="B214" s="363"/>
      <c r="C214" s="364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18"/>
      <c r="AJ214" s="5"/>
    </row>
    <row r="215" spans="1:36" x14ac:dyDescent="0.25">
      <c r="A215" s="363"/>
      <c r="B215" s="363"/>
      <c r="C215" s="364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18"/>
      <c r="AJ215" s="5"/>
    </row>
    <row r="216" spans="1:36" x14ac:dyDescent="0.25">
      <c r="A216" s="363"/>
      <c r="B216" s="363"/>
      <c r="C216" s="364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18"/>
      <c r="AJ216" s="5"/>
    </row>
    <row r="217" spans="1:36" x14ac:dyDescent="0.25">
      <c r="A217" s="363"/>
      <c r="B217" s="363"/>
      <c r="C217" s="364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18"/>
      <c r="AJ217" s="5"/>
    </row>
    <row r="218" spans="1:36" x14ac:dyDescent="0.25">
      <c r="A218" s="363"/>
      <c r="B218" s="363"/>
      <c r="C218" s="364"/>
      <c r="D218" s="363"/>
      <c r="E218" s="363"/>
      <c r="F218" s="363"/>
      <c r="G218" s="363"/>
      <c r="H218" s="363"/>
      <c r="I218" s="363"/>
      <c r="J218" s="363"/>
      <c r="K218" s="363"/>
      <c r="L218" s="363"/>
      <c r="M218" s="363"/>
      <c r="N218" s="363"/>
      <c r="O218" s="363"/>
      <c r="P218" s="18"/>
      <c r="AJ218" s="5"/>
    </row>
    <row r="219" spans="1:36" x14ac:dyDescent="0.25">
      <c r="A219" s="363"/>
      <c r="B219" s="363"/>
      <c r="C219" s="364"/>
      <c r="D219" s="363"/>
      <c r="E219" s="363"/>
      <c r="F219" s="363"/>
      <c r="G219" s="363"/>
      <c r="H219" s="363"/>
      <c r="I219" s="363"/>
      <c r="J219" s="363"/>
      <c r="K219" s="363"/>
      <c r="L219" s="363"/>
      <c r="M219" s="363"/>
      <c r="N219" s="363"/>
      <c r="O219" s="363"/>
      <c r="P219" s="18"/>
      <c r="AJ219" s="5"/>
    </row>
    <row r="220" spans="1:36" x14ac:dyDescent="0.25">
      <c r="A220" s="363"/>
      <c r="B220" s="363"/>
      <c r="C220" s="364"/>
      <c r="D220" s="363"/>
      <c r="E220" s="363"/>
      <c r="F220" s="363"/>
      <c r="G220" s="363"/>
      <c r="H220" s="363"/>
      <c r="I220" s="363"/>
      <c r="J220" s="363"/>
      <c r="K220" s="363"/>
      <c r="L220" s="363"/>
      <c r="M220" s="363"/>
      <c r="N220" s="363"/>
      <c r="O220" s="363"/>
      <c r="P220" s="18"/>
      <c r="AJ220" s="5"/>
    </row>
    <row r="221" spans="1:36" x14ac:dyDescent="0.25">
      <c r="A221" s="363"/>
      <c r="B221" s="363"/>
      <c r="C221" s="364"/>
      <c r="D221" s="363"/>
      <c r="E221" s="363"/>
      <c r="F221" s="363"/>
      <c r="G221" s="363"/>
      <c r="H221" s="363"/>
      <c r="I221" s="363"/>
      <c r="J221" s="363"/>
      <c r="K221" s="363"/>
      <c r="L221" s="363"/>
      <c r="M221" s="363"/>
      <c r="N221" s="363"/>
      <c r="O221" s="363"/>
      <c r="P221" s="18"/>
      <c r="AJ221" s="5"/>
    </row>
    <row r="222" spans="1:36" x14ac:dyDescent="0.25">
      <c r="A222" s="363"/>
      <c r="B222" s="363"/>
      <c r="C222" s="364"/>
      <c r="D222" s="363"/>
      <c r="E222" s="363"/>
      <c r="F222" s="363"/>
      <c r="G222" s="363"/>
      <c r="H222" s="363"/>
      <c r="I222" s="363"/>
      <c r="J222" s="363"/>
      <c r="K222" s="363"/>
      <c r="L222" s="363"/>
      <c r="M222" s="363"/>
      <c r="N222" s="363"/>
      <c r="O222" s="363"/>
      <c r="P222" s="18"/>
      <c r="AJ222" s="5"/>
    </row>
    <row r="223" spans="1:36" x14ac:dyDescent="0.25">
      <c r="A223" s="363"/>
      <c r="B223" s="363"/>
      <c r="C223" s="364"/>
      <c r="D223" s="363"/>
      <c r="E223" s="363"/>
      <c r="F223" s="363"/>
      <c r="G223" s="363"/>
      <c r="H223" s="363"/>
      <c r="I223" s="363"/>
      <c r="J223" s="363"/>
      <c r="K223" s="363"/>
      <c r="L223" s="363"/>
      <c r="M223" s="363"/>
      <c r="N223" s="363"/>
      <c r="O223" s="363"/>
      <c r="P223" s="18"/>
      <c r="AJ223" s="5"/>
    </row>
    <row r="224" spans="1:36" x14ac:dyDescent="0.25">
      <c r="A224" s="363"/>
      <c r="B224" s="363"/>
      <c r="C224" s="364"/>
      <c r="D224" s="363"/>
      <c r="E224" s="363"/>
      <c r="F224" s="363"/>
      <c r="G224" s="363"/>
      <c r="H224" s="363"/>
      <c r="I224" s="363"/>
      <c r="J224" s="363"/>
      <c r="K224" s="363"/>
      <c r="L224" s="363"/>
      <c r="M224" s="363"/>
      <c r="N224" s="363"/>
      <c r="O224" s="363"/>
      <c r="P224" s="18"/>
      <c r="AJ224" s="5"/>
    </row>
    <row r="225" spans="1:36" x14ac:dyDescent="0.25">
      <c r="A225" s="363"/>
      <c r="B225" s="363"/>
      <c r="C225" s="364"/>
      <c r="D225" s="363"/>
      <c r="E225" s="363"/>
      <c r="F225" s="363"/>
      <c r="G225" s="363"/>
      <c r="H225" s="363"/>
      <c r="I225" s="363"/>
      <c r="J225" s="363"/>
      <c r="K225" s="363"/>
      <c r="L225" s="363"/>
      <c r="M225" s="363"/>
      <c r="N225" s="363"/>
      <c r="O225" s="363"/>
      <c r="P225" s="18"/>
      <c r="AJ225" s="5"/>
    </row>
    <row r="226" spans="1:36" x14ac:dyDescent="0.25">
      <c r="A226" s="363"/>
      <c r="B226" s="363"/>
      <c r="C226" s="364"/>
      <c r="D226" s="363"/>
      <c r="E226" s="363"/>
      <c r="F226" s="363"/>
      <c r="G226" s="363"/>
      <c r="H226" s="363"/>
      <c r="I226" s="363"/>
      <c r="J226" s="363"/>
      <c r="K226" s="363"/>
      <c r="L226" s="363"/>
      <c r="M226" s="363"/>
      <c r="N226" s="363"/>
      <c r="O226" s="363"/>
      <c r="P226" s="18"/>
      <c r="AJ226" s="5"/>
    </row>
    <row r="227" spans="1:36" x14ac:dyDescent="0.25">
      <c r="A227" s="363"/>
      <c r="B227" s="363"/>
      <c r="C227" s="364"/>
      <c r="D227" s="363"/>
      <c r="E227" s="363"/>
      <c r="F227" s="363"/>
      <c r="G227" s="363"/>
      <c r="H227" s="363"/>
      <c r="I227" s="363"/>
      <c r="J227" s="363"/>
      <c r="K227" s="363"/>
      <c r="L227" s="363"/>
      <c r="M227" s="363"/>
      <c r="N227" s="363"/>
      <c r="O227" s="363"/>
      <c r="P227" s="18"/>
      <c r="AJ227" s="5"/>
    </row>
    <row r="228" spans="1:36" x14ac:dyDescent="0.25">
      <c r="A228" s="363"/>
      <c r="B228" s="363"/>
      <c r="C228" s="364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363"/>
      <c r="O228" s="363"/>
      <c r="P228" s="18"/>
      <c r="AJ228" s="5"/>
    </row>
    <row r="229" spans="1:36" x14ac:dyDescent="0.25">
      <c r="A229" s="363"/>
      <c r="B229" s="363"/>
      <c r="C229" s="364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18"/>
      <c r="AJ229" s="5"/>
    </row>
    <row r="230" spans="1:36" x14ac:dyDescent="0.25">
      <c r="A230" s="363"/>
      <c r="B230" s="363"/>
      <c r="C230" s="364"/>
      <c r="D230" s="363"/>
      <c r="E230" s="363"/>
      <c r="F230" s="363"/>
      <c r="G230" s="363"/>
      <c r="H230" s="363"/>
      <c r="I230" s="363"/>
      <c r="J230" s="363"/>
      <c r="K230" s="363"/>
      <c r="L230" s="363"/>
      <c r="M230" s="363"/>
      <c r="N230" s="363"/>
      <c r="O230" s="363"/>
      <c r="P230" s="18"/>
      <c r="AJ230" s="5"/>
    </row>
    <row r="231" spans="1:36" x14ac:dyDescent="0.25">
      <c r="A231" s="363"/>
      <c r="B231" s="363"/>
      <c r="C231" s="364"/>
      <c r="D231" s="363"/>
      <c r="E231" s="363"/>
      <c r="F231" s="363"/>
      <c r="G231" s="363"/>
      <c r="H231" s="363"/>
      <c r="I231" s="363"/>
      <c r="J231" s="363"/>
      <c r="K231" s="363"/>
      <c r="L231" s="363"/>
      <c r="M231" s="363"/>
      <c r="N231" s="363"/>
      <c r="O231" s="363"/>
      <c r="P231" s="18"/>
      <c r="AJ231" s="5"/>
    </row>
    <row r="232" spans="1:36" x14ac:dyDescent="0.25">
      <c r="A232" s="363"/>
      <c r="B232" s="363"/>
      <c r="C232" s="36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18"/>
      <c r="AJ232" s="5"/>
    </row>
    <row r="233" spans="1:36" x14ac:dyDescent="0.25">
      <c r="A233" s="363"/>
      <c r="B233" s="363"/>
      <c r="C233" s="364"/>
      <c r="D233" s="363"/>
      <c r="E233" s="363"/>
      <c r="F233" s="363"/>
      <c r="G233" s="363"/>
      <c r="H233" s="363"/>
      <c r="I233" s="363"/>
      <c r="J233" s="363"/>
      <c r="K233" s="363"/>
      <c r="L233" s="363"/>
      <c r="M233" s="363"/>
      <c r="N233" s="363"/>
      <c r="O233" s="363"/>
      <c r="P233" s="18"/>
      <c r="AJ233" s="5"/>
    </row>
    <row r="234" spans="1:36" x14ac:dyDescent="0.25">
      <c r="A234" s="363"/>
      <c r="B234" s="363"/>
      <c r="C234" s="364"/>
      <c r="D234" s="363"/>
      <c r="E234" s="363"/>
      <c r="F234" s="363"/>
      <c r="G234" s="363"/>
      <c r="H234" s="363"/>
      <c r="I234" s="363"/>
      <c r="J234" s="363"/>
      <c r="K234" s="363"/>
      <c r="L234" s="363"/>
      <c r="M234" s="363"/>
      <c r="N234" s="363"/>
      <c r="O234" s="363"/>
      <c r="P234" s="18"/>
      <c r="AJ234" s="5"/>
    </row>
    <row r="235" spans="1:36" x14ac:dyDescent="0.25">
      <c r="A235" s="363"/>
      <c r="B235" s="363"/>
      <c r="C235" s="364"/>
      <c r="D235" s="363"/>
      <c r="E235" s="363"/>
      <c r="F235" s="363"/>
      <c r="G235" s="363"/>
      <c r="H235" s="363"/>
      <c r="I235" s="363"/>
      <c r="J235" s="363"/>
      <c r="K235" s="363"/>
      <c r="L235" s="363"/>
      <c r="M235" s="363"/>
      <c r="N235" s="363"/>
      <c r="O235" s="363"/>
      <c r="P235" s="18"/>
      <c r="AJ235" s="5"/>
    </row>
    <row r="236" spans="1:36" x14ac:dyDescent="0.25">
      <c r="A236" s="363"/>
      <c r="B236" s="363"/>
      <c r="C236" s="364"/>
      <c r="D236" s="363"/>
      <c r="E236" s="363"/>
      <c r="F236" s="363"/>
      <c r="G236" s="363"/>
      <c r="H236" s="363"/>
      <c r="I236" s="363"/>
      <c r="J236" s="363"/>
      <c r="K236" s="363"/>
      <c r="L236" s="363"/>
      <c r="M236" s="363"/>
      <c r="N236" s="363"/>
      <c r="O236" s="363"/>
      <c r="P236" s="18"/>
      <c r="AJ236" s="5"/>
    </row>
    <row r="237" spans="1:36" x14ac:dyDescent="0.25">
      <c r="A237" s="363"/>
      <c r="B237" s="363"/>
      <c r="C237" s="364"/>
      <c r="D237" s="363"/>
      <c r="E237" s="363"/>
      <c r="F237" s="363"/>
      <c r="G237" s="363"/>
      <c r="H237" s="363"/>
      <c r="I237" s="363"/>
      <c r="J237" s="363"/>
      <c r="K237" s="363"/>
      <c r="L237" s="363"/>
      <c r="M237" s="363"/>
      <c r="N237" s="363"/>
      <c r="O237" s="363"/>
      <c r="P237" s="18"/>
      <c r="AJ237" s="5"/>
    </row>
    <row r="238" spans="1:36" x14ac:dyDescent="0.25">
      <c r="A238" s="363"/>
      <c r="B238" s="363"/>
      <c r="C238" s="364"/>
      <c r="D238" s="363"/>
      <c r="E238" s="363"/>
      <c r="F238" s="363"/>
      <c r="G238" s="363"/>
      <c r="H238" s="363"/>
      <c r="I238" s="363"/>
      <c r="J238" s="363"/>
      <c r="K238" s="363"/>
      <c r="L238" s="363"/>
      <c r="M238" s="363"/>
      <c r="N238" s="363"/>
      <c r="O238" s="363"/>
      <c r="P238" s="18"/>
      <c r="AJ238" s="5"/>
    </row>
    <row r="239" spans="1:36" x14ac:dyDescent="0.25">
      <c r="A239" s="363"/>
      <c r="B239" s="363"/>
      <c r="C239" s="364"/>
      <c r="D239" s="363"/>
      <c r="E239" s="363"/>
      <c r="F239" s="363"/>
      <c r="G239" s="363"/>
      <c r="H239" s="363"/>
      <c r="I239" s="363"/>
      <c r="J239" s="363"/>
      <c r="K239" s="363"/>
      <c r="L239" s="363"/>
      <c r="M239" s="363"/>
      <c r="N239" s="363"/>
      <c r="O239" s="363"/>
      <c r="P239" s="18"/>
      <c r="AJ239" s="5"/>
    </row>
    <row r="240" spans="1:36" x14ac:dyDescent="0.25">
      <c r="A240" s="363"/>
      <c r="B240" s="363"/>
      <c r="C240" s="364"/>
      <c r="D240" s="363"/>
      <c r="E240" s="363"/>
      <c r="F240" s="363"/>
      <c r="G240" s="363"/>
      <c r="H240" s="363"/>
      <c r="I240" s="363"/>
      <c r="J240" s="363"/>
      <c r="K240" s="363"/>
      <c r="L240" s="363"/>
      <c r="M240" s="363"/>
      <c r="N240" s="363"/>
      <c r="O240" s="363"/>
      <c r="P240" s="18"/>
      <c r="AJ240" s="5"/>
    </row>
    <row r="241" spans="1:36" x14ac:dyDescent="0.25">
      <c r="A241" s="363"/>
      <c r="B241" s="363"/>
      <c r="C241" s="364"/>
      <c r="D241" s="363"/>
      <c r="E241" s="363"/>
      <c r="F241" s="363"/>
      <c r="G241" s="363"/>
      <c r="H241" s="363"/>
      <c r="I241" s="363"/>
      <c r="J241" s="363"/>
      <c r="K241" s="363"/>
      <c r="L241" s="363"/>
      <c r="M241" s="363"/>
      <c r="N241" s="363"/>
      <c r="O241" s="363"/>
      <c r="P241" s="18"/>
      <c r="AJ241" s="5"/>
    </row>
    <row r="242" spans="1:36" x14ac:dyDescent="0.25">
      <c r="A242" s="363"/>
      <c r="B242" s="363"/>
      <c r="C242" s="364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18"/>
      <c r="AJ242" s="5"/>
    </row>
    <row r="243" spans="1:36" x14ac:dyDescent="0.25">
      <c r="A243" s="363"/>
      <c r="B243" s="363"/>
      <c r="C243" s="364"/>
      <c r="D243" s="363"/>
      <c r="E243" s="363"/>
      <c r="F243" s="363"/>
      <c r="G243" s="363"/>
      <c r="H243" s="363"/>
      <c r="I243" s="363"/>
      <c r="J243" s="363"/>
      <c r="K243" s="363"/>
      <c r="L243" s="363"/>
      <c r="M243" s="363"/>
      <c r="N243" s="363"/>
      <c r="O243" s="363"/>
      <c r="P243" s="18"/>
      <c r="AJ243" s="5"/>
    </row>
    <row r="244" spans="1:36" x14ac:dyDescent="0.25">
      <c r="A244" s="363"/>
      <c r="B244" s="363"/>
      <c r="C244" s="364"/>
      <c r="D244" s="363"/>
      <c r="E244" s="363"/>
      <c r="F244" s="363"/>
      <c r="G244" s="363"/>
      <c r="H244" s="363"/>
      <c r="I244" s="363"/>
      <c r="J244" s="363"/>
      <c r="K244" s="363"/>
      <c r="L244" s="363"/>
      <c r="M244" s="363"/>
      <c r="N244" s="363"/>
      <c r="O244" s="363"/>
      <c r="P244" s="18"/>
      <c r="AJ244" s="5"/>
    </row>
    <row r="245" spans="1:36" x14ac:dyDescent="0.25">
      <c r="A245" s="363"/>
      <c r="B245" s="363"/>
      <c r="C245" s="364"/>
      <c r="D245" s="363"/>
      <c r="E245" s="363"/>
      <c r="F245" s="363"/>
      <c r="G245" s="363"/>
      <c r="H245" s="363"/>
      <c r="I245" s="363"/>
      <c r="J245" s="363"/>
      <c r="K245" s="363"/>
      <c r="L245" s="363"/>
      <c r="M245" s="363"/>
      <c r="N245" s="363"/>
      <c r="O245" s="363"/>
      <c r="P245" s="18"/>
      <c r="AJ245" s="5"/>
    </row>
    <row r="246" spans="1:36" x14ac:dyDescent="0.25">
      <c r="A246" s="363"/>
      <c r="B246" s="363"/>
      <c r="C246" s="364"/>
      <c r="D246" s="363"/>
      <c r="E246" s="363"/>
      <c r="F246" s="363"/>
      <c r="G246" s="363"/>
      <c r="H246" s="363"/>
      <c r="I246" s="363"/>
      <c r="J246" s="363"/>
      <c r="K246" s="363"/>
      <c r="L246" s="363"/>
      <c r="M246" s="363"/>
      <c r="N246" s="363"/>
      <c r="O246" s="363"/>
      <c r="P246" s="18"/>
      <c r="AJ246" s="5"/>
    </row>
    <row r="247" spans="1:36" x14ac:dyDescent="0.25">
      <c r="A247" s="363"/>
      <c r="B247" s="363"/>
      <c r="C247" s="364"/>
      <c r="D247" s="363"/>
      <c r="E247" s="363"/>
      <c r="F247" s="363"/>
      <c r="G247" s="363"/>
      <c r="H247" s="363"/>
      <c r="I247" s="363"/>
      <c r="J247" s="363"/>
      <c r="K247" s="363"/>
      <c r="L247" s="363"/>
      <c r="M247" s="363"/>
      <c r="N247" s="363"/>
      <c r="O247" s="363"/>
      <c r="P247" s="18"/>
      <c r="AJ247" s="5"/>
    </row>
    <row r="248" spans="1:36" x14ac:dyDescent="0.25">
      <c r="A248" s="363"/>
      <c r="B248" s="363"/>
      <c r="C248" s="364"/>
      <c r="D248" s="363"/>
      <c r="E248" s="363"/>
      <c r="F248" s="363"/>
      <c r="G248" s="363"/>
      <c r="H248" s="363"/>
      <c r="I248" s="363"/>
      <c r="J248" s="363"/>
      <c r="K248" s="363"/>
      <c r="L248" s="363"/>
      <c r="M248" s="363"/>
      <c r="N248" s="363"/>
      <c r="O248" s="363"/>
      <c r="P248" s="18"/>
      <c r="AJ248" s="5"/>
    </row>
    <row r="249" spans="1:36" x14ac:dyDescent="0.25">
      <c r="A249" s="363"/>
      <c r="B249" s="363"/>
      <c r="C249" s="364"/>
      <c r="D249" s="363"/>
      <c r="E249" s="363"/>
      <c r="F249" s="363"/>
      <c r="G249" s="363"/>
      <c r="H249" s="363"/>
      <c r="I249" s="363"/>
      <c r="J249" s="363"/>
      <c r="K249" s="363"/>
      <c r="L249" s="363"/>
      <c r="M249" s="363"/>
      <c r="N249" s="363"/>
      <c r="O249" s="363"/>
      <c r="P249" s="18"/>
      <c r="AJ249" s="5"/>
    </row>
    <row r="250" spans="1:36" x14ac:dyDescent="0.25">
      <c r="A250" s="363"/>
      <c r="B250" s="363"/>
      <c r="C250" s="364"/>
      <c r="D250" s="363"/>
      <c r="E250" s="363"/>
      <c r="F250" s="363"/>
      <c r="G250" s="363"/>
      <c r="H250" s="363"/>
      <c r="I250" s="363"/>
      <c r="J250" s="363"/>
      <c r="K250" s="363"/>
      <c r="L250" s="363"/>
      <c r="M250" s="363"/>
      <c r="N250" s="363"/>
      <c r="O250" s="363"/>
      <c r="P250" s="18"/>
      <c r="AJ250" s="5"/>
    </row>
    <row r="251" spans="1:36" x14ac:dyDescent="0.25">
      <c r="A251" s="363"/>
      <c r="B251" s="363"/>
      <c r="C251" s="364"/>
      <c r="D251" s="363"/>
      <c r="E251" s="363"/>
      <c r="F251" s="363"/>
      <c r="G251" s="363"/>
      <c r="H251" s="363"/>
      <c r="I251" s="363"/>
      <c r="J251" s="363"/>
      <c r="K251" s="363"/>
      <c r="L251" s="363"/>
      <c r="M251" s="363"/>
      <c r="N251" s="363"/>
      <c r="O251" s="363"/>
      <c r="P251" s="18"/>
      <c r="AJ251" s="5"/>
    </row>
    <row r="252" spans="1:36" x14ac:dyDescent="0.25">
      <c r="A252" s="363"/>
      <c r="B252" s="363"/>
      <c r="C252" s="364"/>
      <c r="D252" s="363"/>
      <c r="E252" s="363"/>
      <c r="F252" s="363"/>
      <c r="G252" s="363"/>
      <c r="H252" s="363"/>
      <c r="I252" s="363"/>
      <c r="J252" s="363"/>
      <c r="K252" s="363"/>
      <c r="L252" s="363"/>
      <c r="M252" s="363"/>
      <c r="N252" s="363"/>
      <c r="O252" s="363"/>
      <c r="P252" s="18"/>
      <c r="AJ252" s="5"/>
    </row>
    <row r="253" spans="1:36" x14ac:dyDescent="0.25">
      <c r="A253" s="363"/>
      <c r="B253" s="363"/>
      <c r="C253" s="364"/>
      <c r="D253" s="363"/>
      <c r="E253" s="363"/>
      <c r="F253" s="363"/>
      <c r="G253" s="363"/>
      <c r="H253" s="363"/>
      <c r="I253" s="363"/>
      <c r="J253" s="363"/>
      <c r="K253" s="363"/>
      <c r="L253" s="363"/>
      <c r="M253" s="363"/>
      <c r="N253" s="363"/>
      <c r="O253" s="363"/>
      <c r="P253" s="18"/>
      <c r="AJ253" s="5"/>
    </row>
    <row r="254" spans="1:36" x14ac:dyDescent="0.25">
      <c r="A254" s="363"/>
      <c r="B254" s="363"/>
      <c r="C254" s="364"/>
      <c r="D254" s="363"/>
      <c r="E254" s="363"/>
      <c r="F254" s="363"/>
      <c r="G254" s="363"/>
      <c r="H254" s="363"/>
      <c r="I254" s="363"/>
      <c r="J254" s="363"/>
      <c r="K254" s="363"/>
      <c r="L254" s="363"/>
      <c r="M254" s="363"/>
      <c r="N254" s="363"/>
      <c r="O254" s="363"/>
      <c r="P254" s="18"/>
      <c r="AJ254" s="5"/>
    </row>
    <row r="255" spans="1:36" x14ac:dyDescent="0.25">
      <c r="A255" s="363"/>
      <c r="B255" s="363"/>
      <c r="C255" s="364"/>
      <c r="D255" s="363"/>
      <c r="E255" s="363"/>
      <c r="F255" s="363"/>
      <c r="G255" s="363"/>
      <c r="H255" s="363"/>
      <c r="I255" s="363"/>
      <c r="J255" s="363"/>
      <c r="K255" s="363"/>
      <c r="L255" s="363"/>
      <c r="M255" s="363"/>
      <c r="N255" s="363"/>
      <c r="O255" s="363"/>
      <c r="P255" s="18"/>
      <c r="AJ255" s="5"/>
    </row>
    <row r="256" spans="1:36" x14ac:dyDescent="0.25">
      <c r="A256" s="363"/>
      <c r="B256" s="363"/>
      <c r="C256" s="364"/>
      <c r="D256" s="363"/>
      <c r="E256" s="363"/>
      <c r="F256" s="363"/>
      <c r="G256" s="363"/>
      <c r="H256" s="363"/>
      <c r="I256" s="363"/>
      <c r="J256" s="363"/>
      <c r="K256" s="363"/>
      <c r="L256" s="363"/>
      <c r="M256" s="363"/>
      <c r="N256" s="363"/>
      <c r="O256" s="363"/>
      <c r="P256" s="18"/>
      <c r="AJ256" s="5"/>
    </row>
    <row r="257" spans="1:36" x14ac:dyDescent="0.25">
      <c r="A257" s="363"/>
      <c r="B257" s="363"/>
      <c r="C257" s="364"/>
      <c r="D257" s="363"/>
      <c r="E257" s="363"/>
      <c r="F257" s="363"/>
      <c r="G257" s="363"/>
      <c r="H257" s="363"/>
      <c r="I257" s="363"/>
      <c r="J257" s="363"/>
      <c r="K257" s="363"/>
      <c r="L257" s="363"/>
      <c r="M257" s="363"/>
      <c r="N257" s="363"/>
      <c r="O257" s="363"/>
      <c r="P257" s="18"/>
      <c r="AJ257" s="5"/>
    </row>
    <row r="258" spans="1:36" x14ac:dyDescent="0.25">
      <c r="A258" s="363"/>
      <c r="B258" s="363"/>
      <c r="C258" s="364"/>
      <c r="D258" s="363"/>
      <c r="E258" s="363"/>
      <c r="F258" s="363"/>
      <c r="G258" s="363"/>
      <c r="H258" s="363"/>
      <c r="I258" s="363"/>
      <c r="J258" s="363"/>
      <c r="K258" s="363"/>
      <c r="L258" s="363"/>
      <c r="M258" s="367"/>
      <c r="N258" s="367"/>
      <c r="O258" s="365"/>
      <c r="AJ258" s="5"/>
    </row>
    <row r="259" spans="1:36" x14ac:dyDescent="0.25">
      <c r="A259" s="363"/>
      <c r="B259" s="363"/>
      <c r="C259" s="364"/>
      <c r="D259" s="363"/>
      <c r="E259" s="363"/>
      <c r="F259" s="363"/>
      <c r="G259" s="363"/>
      <c r="H259" s="363"/>
      <c r="I259" s="363"/>
      <c r="J259" s="363"/>
      <c r="K259" s="363"/>
      <c r="L259" s="363"/>
      <c r="M259" s="367"/>
      <c r="N259" s="367"/>
      <c r="O259" s="365"/>
      <c r="AJ259" s="5"/>
    </row>
    <row r="260" spans="1:36" x14ac:dyDescent="0.25">
      <c r="A260" s="363"/>
      <c r="B260" s="363"/>
      <c r="C260" s="364"/>
      <c r="D260" s="363"/>
      <c r="E260" s="363"/>
      <c r="F260" s="363"/>
      <c r="G260" s="363"/>
      <c r="H260" s="363"/>
      <c r="I260" s="363"/>
      <c r="J260" s="363"/>
      <c r="K260" s="363"/>
      <c r="L260" s="363"/>
      <c r="M260" s="367"/>
      <c r="N260" s="367"/>
      <c r="O260" s="365"/>
      <c r="AJ260" s="5"/>
    </row>
    <row r="261" spans="1:36" x14ac:dyDescent="0.25">
      <c r="A261" s="363"/>
      <c r="B261" s="363"/>
      <c r="C261" s="36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7"/>
      <c r="N261" s="367"/>
      <c r="O261" s="365"/>
      <c r="AJ261" s="5"/>
    </row>
    <row r="262" spans="1:36" x14ac:dyDescent="0.25">
      <c r="A262" s="363"/>
      <c r="B262" s="363"/>
      <c r="C262" s="364"/>
      <c r="D262" s="363"/>
      <c r="E262" s="363"/>
      <c r="F262" s="363"/>
      <c r="G262" s="363"/>
      <c r="H262" s="363"/>
      <c r="I262" s="363"/>
      <c r="J262" s="363"/>
      <c r="K262" s="363"/>
      <c r="L262" s="363"/>
      <c r="M262" s="367"/>
      <c r="N262" s="367"/>
      <c r="O262" s="365"/>
      <c r="AJ262" s="5"/>
    </row>
    <row r="263" spans="1:36" x14ac:dyDescent="0.25">
      <c r="A263" s="363"/>
      <c r="B263" s="363"/>
      <c r="C263" s="364"/>
      <c r="D263" s="363"/>
      <c r="E263" s="363"/>
      <c r="F263" s="363"/>
      <c r="G263" s="363"/>
      <c r="H263" s="363"/>
      <c r="I263" s="363"/>
      <c r="J263" s="363"/>
      <c r="K263" s="363"/>
      <c r="L263" s="363"/>
      <c r="M263" s="367"/>
      <c r="N263" s="367"/>
      <c r="O263" s="365"/>
      <c r="AJ263" s="5"/>
    </row>
    <row r="264" spans="1:36" x14ac:dyDescent="0.25">
      <c r="A264" s="363"/>
      <c r="B264" s="363"/>
      <c r="C264" s="364"/>
      <c r="D264" s="363"/>
      <c r="E264" s="363"/>
      <c r="F264" s="363"/>
      <c r="G264" s="363"/>
      <c r="H264" s="363"/>
      <c r="I264" s="363"/>
      <c r="J264" s="363"/>
      <c r="K264" s="363"/>
      <c r="L264" s="363"/>
      <c r="M264" s="367"/>
      <c r="N264" s="367"/>
      <c r="O264" s="365"/>
      <c r="AJ264" s="5"/>
    </row>
    <row r="265" spans="1:36" x14ac:dyDescent="0.25">
      <c r="A265" s="363"/>
      <c r="B265" s="363"/>
      <c r="C265" s="364"/>
      <c r="D265" s="363"/>
      <c r="E265" s="363"/>
      <c r="F265" s="363"/>
      <c r="G265" s="363"/>
      <c r="H265" s="363"/>
      <c r="I265" s="363"/>
      <c r="J265" s="363"/>
      <c r="K265" s="363"/>
      <c r="L265" s="363"/>
      <c r="M265" s="367"/>
      <c r="N265" s="367"/>
      <c r="O265" s="365"/>
      <c r="AJ265" s="5"/>
    </row>
    <row r="266" spans="1:36" x14ac:dyDescent="0.25">
      <c r="A266" s="363"/>
      <c r="B266" s="363"/>
      <c r="C266" s="364"/>
      <c r="D266" s="363"/>
      <c r="E266" s="363"/>
      <c r="F266" s="363"/>
      <c r="G266" s="363"/>
      <c r="H266" s="363"/>
      <c r="I266" s="363"/>
      <c r="J266" s="363"/>
      <c r="K266" s="363"/>
      <c r="L266" s="363"/>
      <c r="M266" s="367"/>
      <c r="N266" s="367"/>
      <c r="O266" s="365"/>
      <c r="AJ266" s="5"/>
    </row>
    <row r="267" spans="1:36" x14ac:dyDescent="0.25">
      <c r="A267" s="363"/>
      <c r="B267" s="363"/>
      <c r="C267" s="364"/>
      <c r="D267" s="363"/>
      <c r="E267" s="363"/>
      <c r="F267" s="363"/>
      <c r="G267" s="363"/>
      <c r="H267" s="363"/>
      <c r="I267" s="363"/>
      <c r="J267" s="363"/>
      <c r="K267" s="363"/>
      <c r="L267" s="363"/>
      <c r="M267" s="367"/>
      <c r="N267" s="367"/>
      <c r="O267" s="365"/>
      <c r="AJ267" s="5"/>
    </row>
    <row r="268" spans="1:36" x14ac:dyDescent="0.25">
      <c r="A268" s="363"/>
      <c r="B268" s="363"/>
      <c r="C268" s="364"/>
      <c r="D268" s="363"/>
      <c r="E268" s="363"/>
      <c r="F268" s="363"/>
      <c r="G268" s="363"/>
      <c r="H268" s="363"/>
      <c r="I268" s="363"/>
      <c r="J268" s="363"/>
      <c r="K268" s="363"/>
      <c r="L268" s="363"/>
      <c r="M268" s="367"/>
      <c r="N268" s="367"/>
      <c r="O268" s="365"/>
      <c r="AJ268" s="5"/>
    </row>
    <row r="269" spans="1:36" x14ac:dyDescent="0.25">
      <c r="A269" s="363"/>
      <c r="B269" s="363"/>
      <c r="C269" s="364"/>
      <c r="D269" s="363"/>
      <c r="E269" s="363"/>
      <c r="F269" s="363"/>
      <c r="G269" s="363"/>
      <c r="H269" s="363"/>
      <c r="I269" s="363"/>
      <c r="J269" s="363"/>
      <c r="K269" s="363"/>
      <c r="L269" s="363"/>
      <c r="M269" s="367"/>
      <c r="N269" s="367"/>
      <c r="O269" s="365"/>
      <c r="AJ269" s="5"/>
    </row>
    <row r="270" spans="1:36" x14ac:dyDescent="0.25">
      <c r="A270" s="363"/>
      <c r="B270" s="363"/>
      <c r="C270" s="364"/>
      <c r="D270" s="363"/>
      <c r="E270" s="363"/>
      <c r="F270" s="363"/>
      <c r="G270" s="363"/>
      <c r="H270" s="363"/>
      <c r="I270" s="363"/>
      <c r="J270" s="363"/>
      <c r="K270" s="363"/>
      <c r="L270" s="363"/>
      <c r="M270" s="367"/>
      <c r="N270" s="367"/>
      <c r="O270" s="365"/>
      <c r="AJ270" s="5"/>
    </row>
    <row r="271" spans="1:36" x14ac:dyDescent="0.25">
      <c r="A271" s="363"/>
      <c r="B271" s="363"/>
      <c r="C271" s="364"/>
      <c r="D271" s="363"/>
      <c r="E271" s="363"/>
      <c r="F271" s="363"/>
      <c r="G271" s="363"/>
      <c r="H271" s="363"/>
      <c r="I271" s="363"/>
      <c r="J271" s="363"/>
      <c r="K271" s="363"/>
      <c r="L271" s="363"/>
      <c r="M271" s="367"/>
      <c r="N271" s="367"/>
      <c r="O271" s="365"/>
      <c r="AJ271" s="5"/>
    </row>
    <row r="272" spans="1:36" x14ac:dyDescent="0.25">
      <c r="A272" s="363"/>
      <c r="B272" s="363"/>
      <c r="C272" s="364"/>
      <c r="D272" s="363"/>
      <c r="E272" s="363"/>
      <c r="F272" s="363"/>
      <c r="G272" s="363"/>
      <c r="H272" s="363"/>
      <c r="I272" s="363"/>
      <c r="J272" s="363"/>
      <c r="K272" s="363"/>
      <c r="L272" s="363"/>
      <c r="M272" s="367"/>
      <c r="N272" s="367"/>
      <c r="O272" s="365"/>
      <c r="AJ272" s="5"/>
    </row>
    <row r="273" spans="1:36" x14ac:dyDescent="0.25">
      <c r="A273" s="363"/>
      <c r="B273" s="363"/>
      <c r="C273" s="364"/>
      <c r="D273" s="363"/>
      <c r="E273" s="363"/>
      <c r="F273" s="363"/>
      <c r="G273" s="363"/>
      <c r="H273" s="363"/>
      <c r="I273" s="363"/>
      <c r="J273" s="363"/>
      <c r="K273" s="363"/>
      <c r="L273" s="363"/>
      <c r="M273" s="367"/>
      <c r="N273" s="367"/>
      <c r="O273" s="365"/>
      <c r="AJ273" s="5"/>
    </row>
    <row r="274" spans="1:36" x14ac:dyDescent="0.25">
      <c r="A274" s="363"/>
      <c r="B274" s="363"/>
      <c r="C274" s="364"/>
      <c r="D274" s="363"/>
      <c r="E274" s="363"/>
      <c r="F274" s="363"/>
      <c r="G274" s="363"/>
      <c r="H274" s="363"/>
      <c r="I274" s="363"/>
      <c r="J274" s="363"/>
      <c r="K274" s="363"/>
      <c r="L274" s="363"/>
      <c r="M274" s="367"/>
      <c r="N274" s="367"/>
      <c r="O274" s="365"/>
      <c r="AJ274" s="5"/>
    </row>
    <row r="275" spans="1:36" x14ac:dyDescent="0.25">
      <c r="A275" s="363"/>
      <c r="B275" s="363"/>
      <c r="C275" s="364"/>
      <c r="D275" s="363"/>
      <c r="E275" s="363"/>
      <c r="F275" s="363"/>
      <c r="G275" s="363"/>
      <c r="H275" s="363"/>
      <c r="I275" s="363"/>
      <c r="J275" s="363"/>
      <c r="K275" s="363"/>
      <c r="L275" s="363"/>
      <c r="M275" s="367"/>
      <c r="N275" s="367"/>
      <c r="O275" s="365"/>
      <c r="AJ275" s="5"/>
    </row>
    <row r="276" spans="1:36" x14ac:dyDescent="0.25">
      <c r="A276" s="363"/>
      <c r="B276" s="363"/>
      <c r="C276" s="364"/>
      <c r="D276" s="363"/>
      <c r="E276" s="363"/>
      <c r="F276" s="363"/>
      <c r="G276" s="363"/>
      <c r="H276" s="363"/>
      <c r="I276" s="363"/>
      <c r="J276" s="363"/>
      <c r="K276" s="363"/>
      <c r="L276" s="363"/>
      <c r="M276" s="367"/>
      <c r="N276" s="367"/>
      <c r="O276" s="365"/>
      <c r="AJ276" s="5"/>
    </row>
    <row r="277" spans="1:36" x14ac:dyDescent="0.25">
      <c r="A277" s="363"/>
      <c r="B277" s="363"/>
      <c r="C277" s="364"/>
      <c r="D277" s="363"/>
      <c r="E277" s="363"/>
      <c r="F277" s="363"/>
      <c r="G277" s="363"/>
      <c r="H277" s="363"/>
      <c r="I277" s="363"/>
      <c r="J277" s="363"/>
      <c r="K277" s="363"/>
      <c r="L277" s="363"/>
      <c r="M277" s="367"/>
      <c r="N277" s="367"/>
      <c r="O277" s="365"/>
      <c r="AJ277" s="5"/>
    </row>
    <row r="278" spans="1:36" x14ac:dyDescent="0.25">
      <c r="A278" s="363"/>
      <c r="B278" s="363"/>
      <c r="C278" s="364"/>
      <c r="D278" s="363"/>
      <c r="E278" s="363"/>
      <c r="F278" s="363"/>
      <c r="G278" s="363"/>
      <c r="H278" s="363"/>
      <c r="I278" s="363"/>
      <c r="J278" s="363"/>
      <c r="K278" s="363"/>
      <c r="L278" s="363"/>
      <c r="M278" s="367"/>
      <c r="N278" s="367"/>
      <c r="O278" s="365"/>
      <c r="AJ278" s="5"/>
    </row>
    <row r="279" spans="1:36" x14ac:dyDescent="0.25">
      <c r="A279" s="363"/>
      <c r="B279" s="363"/>
      <c r="C279" s="364"/>
      <c r="D279" s="363"/>
      <c r="E279" s="363"/>
      <c r="F279" s="363"/>
      <c r="G279" s="363"/>
      <c r="H279" s="363"/>
      <c r="I279" s="363"/>
      <c r="J279" s="363"/>
      <c r="K279" s="363"/>
      <c r="L279" s="363"/>
      <c r="M279" s="367"/>
      <c r="N279" s="367"/>
      <c r="O279" s="365"/>
      <c r="AJ279" s="5"/>
    </row>
    <row r="280" spans="1:36" x14ac:dyDescent="0.25">
      <c r="A280" s="363"/>
      <c r="B280" s="363"/>
      <c r="C280" s="364"/>
      <c r="D280" s="363"/>
      <c r="E280" s="363"/>
      <c r="F280" s="363"/>
      <c r="G280" s="363"/>
      <c r="H280" s="363"/>
      <c r="I280" s="363"/>
      <c r="J280" s="363"/>
      <c r="K280" s="363"/>
      <c r="L280" s="363"/>
      <c r="M280" s="367"/>
      <c r="N280" s="367"/>
      <c r="O280" s="365"/>
      <c r="AJ280" s="5"/>
    </row>
    <row r="281" spans="1:36" ht="13.8" thickBot="1" x14ac:dyDescent="0.3">
      <c r="A281" s="363"/>
      <c r="B281" s="363"/>
      <c r="C281" s="364"/>
      <c r="D281" s="363"/>
      <c r="E281" s="363"/>
      <c r="F281" s="363"/>
      <c r="G281" s="363"/>
      <c r="H281" s="363"/>
      <c r="I281" s="363"/>
      <c r="J281" s="363"/>
      <c r="K281" s="363"/>
      <c r="L281" s="363"/>
      <c r="M281" s="368"/>
      <c r="N281" s="368"/>
      <c r="O281" s="369"/>
      <c r="AJ281" s="5"/>
    </row>
    <row r="282" spans="1:36" ht="13.8" thickTop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2"/>
      <c r="O282" s="42"/>
      <c r="AJ282" s="5"/>
    </row>
    <row r="283" spans="1:36" x14ac:dyDescent="0.25">
      <c r="AJ283" s="5"/>
    </row>
    <row r="284" spans="1:36" x14ac:dyDescent="0.25">
      <c r="AJ284" s="5"/>
    </row>
    <row r="285" spans="1:36" x14ac:dyDescent="0.25">
      <c r="AJ285" s="5"/>
    </row>
    <row r="286" spans="1:36" x14ac:dyDescent="0.25">
      <c r="AJ286" s="5"/>
    </row>
    <row r="287" spans="1:36" x14ac:dyDescent="0.25">
      <c r="AJ287" s="5"/>
    </row>
    <row r="288" spans="1:36" x14ac:dyDescent="0.25">
      <c r="AJ288" s="5"/>
    </row>
    <row r="289" spans="36:36" x14ac:dyDescent="0.25">
      <c r="AJ289" s="5"/>
    </row>
    <row r="290" spans="36:36" x14ac:dyDescent="0.25">
      <c r="AJ290" s="5"/>
    </row>
    <row r="291" spans="36:36" x14ac:dyDescent="0.25">
      <c r="AJ291" s="5"/>
    </row>
    <row r="292" spans="36:36" x14ac:dyDescent="0.25">
      <c r="AJ292" s="5"/>
    </row>
    <row r="293" spans="36:36" x14ac:dyDescent="0.25">
      <c r="AJ293" s="5"/>
    </row>
    <row r="294" spans="36:36" x14ac:dyDescent="0.25">
      <c r="AJ294" s="5"/>
    </row>
    <row r="295" spans="36:36" x14ac:dyDescent="0.25">
      <c r="AJ295" s="5"/>
    </row>
    <row r="296" spans="36:36" x14ac:dyDescent="0.25">
      <c r="AJ296" s="5"/>
    </row>
    <row r="297" spans="36:36" x14ac:dyDescent="0.25">
      <c r="AJ297" s="5"/>
    </row>
    <row r="298" spans="36:36" x14ac:dyDescent="0.25">
      <c r="AJ298" s="5"/>
    </row>
    <row r="299" spans="36:36" x14ac:dyDescent="0.25">
      <c r="AJ299" s="5"/>
    </row>
    <row r="300" spans="36:36" x14ac:dyDescent="0.25">
      <c r="AJ300" s="5"/>
    </row>
    <row r="301" spans="36:36" x14ac:dyDescent="0.25">
      <c r="AJ301" s="5"/>
    </row>
    <row r="302" spans="36:36" x14ac:dyDescent="0.25">
      <c r="AJ302" s="5"/>
    </row>
    <row r="303" spans="36:36" x14ac:dyDescent="0.25">
      <c r="AJ303" s="5"/>
    </row>
    <row r="304" spans="36:36" x14ac:dyDescent="0.25">
      <c r="AJ304" s="5"/>
    </row>
    <row r="305" spans="36:36" x14ac:dyDescent="0.25">
      <c r="AJ305" s="5"/>
    </row>
    <row r="306" spans="36:36" x14ac:dyDescent="0.25">
      <c r="AJ306" s="5"/>
    </row>
    <row r="307" spans="36:36" x14ac:dyDescent="0.25">
      <c r="AJ307" s="5"/>
    </row>
    <row r="308" spans="36:36" x14ac:dyDescent="0.25">
      <c r="AJ308" s="5"/>
    </row>
    <row r="309" spans="36:36" x14ac:dyDescent="0.25">
      <c r="AJ309" s="5"/>
    </row>
    <row r="310" spans="36:36" x14ac:dyDescent="0.25">
      <c r="AJ310" s="5"/>
    </row>
    <row r="311" spans="36:36" x14ac:dyDescent="0.25">
      <c r="AJ311" s="5"/>
    </row>
    <row r="312" spans="36:36" x14ac:dyDescent="0.25">
      <c r="AJ312" s="5"/>
    </row>
    <row r="313" spans="36:36" x14ac:dyDescent="0.25">
      <c r="AJ313" s="5"/>
    </row>
    <row r="314" spans="36:36" x14ac:dyDescent="0.25">
      <c r="AJ314" s="5"/>
    </row>
    <row r="315" spans="36:36" x14ac:dyDescent="0.25">
      <c r="AJ315" s="5"/>
    </row>
    <row r="316" spans="36:36" x14ac:dyDescent="0.25">
      <c r="AJ316" s="5"/>
    </row>
    <row r="317" spans="36:36" x14ac:dyDescent="0.25">
      <c r="AJ317" s="5"/>
    </row>
    <row r="318" spans="36:36" x14ac:dyDescent="0.25">
      <c r="AJ318" s="5"/>
    </row>
    <row r="319" spans="36:36" x14ac:dyDescent="0.25">
      <c r="AJ319" s="5"/>
    </row>
    <row r="320" spans="36:36" x14ac:dyDescent="0.25">
      <c r="AJ320" s="5"/>
    </row>
    <row r="321" spans="36:36" x14ac:dyDescent="0.25">
      <c r="AJ321" s="5"/>
    </row>
    <row r="322" spans="36:36" x14ac:dyDescent="0.25">
      <c r="AJ322" s="5"/>
    </row>
    <row r="323" spans="36:36" x14ac:dyDescent="0.25">
      <c r="AJ323" s="5"/>
    </row>
    <row r="324" spans="36:36" x14ac:dyDescent="0.25">
      <c r="AJ324" s="5"/>
    </row>
    <row r="325" spans="36:36" x14ac:dyDescent="0.25">
      <c r="AJ325" s="5"/>
    </row>
    <row r="326" spans="36:36" x14ac:dyDescent="0.25">
      <c r="AJ326" s="5"/>
    </row>
    <row r="327" spans="36:36" x14ac:dyDescent="0.25">
      <c r="AJ327" s="5"/>
    </row>
    <row r="328" spans="36:36" x14ac:dyDescent="0.25">
      <c r="AJ328" s="5"/>
    </row>
    <row r="329" spans="36:36" x14ac:dyDescent="0.25">
      <c r="AJ329" s="5"/>
    </row>
    <row r="330" spans="36:36" x14ac:dyDescent="0.25">
      <c r="AJ330" s="5"/>
    </row>
    <row r="331" spans="36:36" x14ac:dyDescent="0.25">
      <c r="AJ331" s="5"/>
    </row>
    <row r="332" spans="36:36" x14ac:dyDescent="0.25">
      <c r="AJ332" s="5"/>
    </row>
    <row r="333" spans="36:36" x14ac:dyDescent="0.25">
      <c r="AJ333" s="5"/>
    </row>
    <row r="334" spans="36:36" x14ac:dyDescent="0.25">
      <c r="AJ334" s="5"/>
    </row>
    <row r="335" spans="36:36" x14ac:dyDescent="0.25">
      <c r="AJ335" s="5"/>
    </row>
    <row r="336" spans="36:36" x14ac:dyDescent="0.25">
      <c r="AJ336" s="5"/>
    </row>
    <row r="337" spans="36:36" x14ac:dyDescent="0.25">
      <c r="AJ337" s="5"/>
    </row>
    <row r="338" spans="36:36" x14ac:dyDescent="0.25">
      <c r="AJ338" s="5"/>
    </row>
    <row r="339" spans="36:36" x14ac:dyDescent="0.25">
      <c r="AJ339" s="5"/>
    </row>
    <row r="340" spans="36:36" x14ac:dyDescent="0.25">
      <c r="AJ340" s="5"/>
    </row>
    <row r="341" spans="36:36" x14ac:dyDescent="0.25">
      <c r="AJ341" s="5"/>
    </row>
    <row r="342" spans="36:36" x14ac:dyDescent="0.25">
      <c r="AJ342" s="5"/>
    </row>
    <row r="343" spans="36:36" x14ac:dyDescent="0.25">
      <c r="AJ343" s="5"/>
    </row>
    <row r="344" spans="36:36" x14ac:dyDescent="0.25">
      <c r="AJ344" s="5"/>
    </row>
    <row r="345" spans="36:36" x14ac:dyDescent="0.25">
      <c r="AJ345" s="5"/>
    </row>
    <row r="346" spans="36:36" x14ac:dyDescent="0.25">
      <c r="AJ346" s="5"/>
    </row>
    <row r="347" spans="36:36" x14ac:dyDescent="0.25">
      <c r="AJ347" s="5"/>
    </row>
    <row r="348" spans="36:36" x14ac:dyDescent="0.25">
      <c r="AJ348" s="5"/>
    </row>
    <row r="349" spans="36:36" x14ac:dyDescent="0.25">
      <c r="AJ349" s="5"/>
    </row>
    <row r="350" spans="36:36" x14ac:dyDescent="0.25">
      <c r="AJ350" s="5"/>
    </row>
    <row r="351" spans="36:36" x14ac:dyDescent="0.25">
      <c r="AJ351" s="5"/>
    </row>
    <row r="352" spans="36:36" x14ac:dyDescent="0.25">
      <c r="AJ352" s="5"/>
    </row>
    <row r="353" spans="36:36" x14ac:dyDescent="0.25">
      <c r="AJ353" s="5"/>
    </row>
    <row r="354" spans="36:36" x14ac:dyDescent="0.25">
      <c r="AJ354" s="5"/>
    </row>
    <row r="355" spans="36:36" x14ac:dyDescent="0.25">
      <c r="AJ355" s="5"/>
    </row>
    <row r="356" spans="36:36" x14ac:dyDescent="0.25">
      <c r="AJ356" s="5"/>
    </row>
    <row r="357" spans="36:36" x14ac:dyDescent="0.25">
      <c r="AJ357" s="5"/>
    </row>
    <row r="358" spans="36:36" x14ac:dyDescent="0.25">
      <c r="AJ358" s="5"/>
    </row>
    <row r="359" spans="36:36" x14ac:dyDescent="0.25">
      <c r="AJ359" s="5"/>
    </row>
    <row r="360" spans="36:36" x14ac:dyDescent="0.25">
      <c r="AJ360" s="5"/>
    </row>
    <row r="361" spans="36:36" x14ac:dyDescent="0.25">
      <c r="AJ361" s="5"/>
    </row>
    <row r="362" spans="36:36" x14ac:dyDescent="0.25">
      <c r="AJ362" s="5"/>
    </row>
    <row r="363" spans="36:36" x14ac:dyDescent="0.25">
      <c r="AJ363" s="5"/>
    </row>
    <row r="364" spans="36:36" x14ac:dyDescent="0.25">
      <c r="AJ364" s="5"/>
    </row>
    <row r="365" spans="36:36" x14ac:dyDescent="0.25">
      <c r="AJ365" s="5"/>
    </row>
    <row r="366" spans="36:36" x14ac:dyDescent="0.25">
      <c r="AJ366" s="5"/>
    </row>
    <row r="367" spans="36:36" x14ac:dyDescent="0.25">
      <c r="AJ367" s="5"/>
    </row>
    <row r="368" spans="36:36" x14ac:dyDescent="0.25">
      <c r="AJ368" s="5"/>
    </row>
    <row r="369" spans="36:36" x14ac:dyDescent="0.25">
      <c r="AJ369" s="5"/>
    </row>
    <row r="370" spans="36:36" x14ac:dyDescent="0.25">
      <c r="AJ370" s="5"/>
    </row>
    <row r="371" spans="36:36" x14ac:dyDescent="0.25">
      <c r="AJ371" s="5"/>
    </row>
    <row r="372" spans="36:36" x14ac:dyDescent="0.25">
      <c r="AJ372" s="5"/>
    </row>
    <row r="373" spans="36:36" x14ac:dyDescent="0.25">
      <c r="AJ373" s="5"/>
    </row>
    <row r="374" spans="36:36" x14ac:dyDescent="0.25">
      <c r="AJ374" s="5"/>
    </row>
    <row r="375" spans="36:36" x14ac:dyDescent="0.25">
      <c r="AJ375" s="5"/>
    </row>
    <row r="376" spans="36:36" x14ac:dyDescent="0.25">
      <c r="AJ376" s="5"/>
    </row>
    <row r="377" spans="36:36" x14ac:dyDescent="0.25">
      <c r="AJ377" s="5"/>
    </row>
    <row r="378" spans="36:36" x14ac:dyDescent="0.25">
      <c r="AJ378" s="5"/>
    </row>
    <row r="379" spans="36:36" x14ac:dyDescent="0.25">
      <c r="AJ379" s="5"/>
    </row>
    <row r="380" spans="36:36" x14ac:dyDescent="0.25">
      <c r="AJ380" s="5"/>
    </row>
    <row r="381" spans="36:36" x14ac:dyDescent="0.25">
      <c r="AJ381" s="5"/>
    </row>
    <row r="382" spans="36:36" x14ac:dyDescent="0.25">
      <c r="AJ382" s="5"/>
    </row>
    <row r="383" spans="36:36" x14ac:dyDescent="0.25">
      <c r="AJ383" s="5"/>
    </row>
    <row r="384" spans="36:36" x14ac:dyDescent="0.25">
      <c r="AJ384" s="5"/>
    </row>
    <row r="385" spans="36:36" x14ac:dyDescent="0.25">
      <c r="AJ385" s="5"/>
    </row>
    <row r="386" spans="36:36" x14ac:dyDescent="0.25">
      <c r="AJ386" s="5"/>
    </row>
    <row r="387" spans="36:36" x14ac:dyDescent="0.25">
      <c r="AJ387" s="5"/>
    </row>
    <row r="388" spans="36:36" x14ac:dyDescent="0.25">
      <c r="AJ388" s="5"/>
    </row>
    <row r="389" spans="36:36" x14ac:dyDescent="0.25">
      <c r="AJ389" s="5"/>
    </row>
    <row r="390" spans="36:36" x14ac:dyDescent="0.25">
      <c r="AJ390" s="5"/>
    </row>
    <row r="391" spans="36:36" x14ac:dyDescent="0.25">
      <c r="AJ391" s="5"/>
    </row>
    <row r="392" spans="36:36" x14ac:dyDescent="0.25">
      <c r="AJ392" s="5"/>
    </row>
    <row r="393" spans="36:36" x14ac:dyDescent="0.25">
      <c r="AJ393" s="5"/>
    </row>
    <row r="394" spans="36:36" x14ac:dyDescent="0.25">
      <c r="AJ394" s="5"/>
    </row>
    <row r="395" spans="36:36" x14ac:dyDescent="0.25">
      <c r="AJ395" s="5"/>
    </row>
    <row r="396" spans="36:36" x14ac:dyDescent="0.25">
      <c r="AJ396" s="5"/>
    </row>
    <row r="397" spans="36:36" x14ac:dyDescent="0.25">
      <c r="AJ397" s="5"/>
    </row>
    <row r="398" spans="36:36" x14ac:dyDescent="0.25">
      <c r="AJ398" s="5"/>
    </row>
    <row r="399" spans="36:36" x14ac:dyDescent="0.25">
      <c r="AJ399" s="5"/>
    </row>
    <row r="400" spans="36:36" x14ac:dyDescent="0.25">
      <c r="AJ400" s="5"/>
    </row>
    <row r="401" spans="36:36" x14ac:dyDescent="0.25">
      <c r="AJ401" s="5"/>
    </row>
    <row r="402" spans="36:36" x14ac:dyDescent="0.25">
      <c r="AJ402" s="5"/>
    </row>
    <row r="403" spans="36:36" x14ac:dyDescent="0.25">
      <c r="AJ403" s="5"/>
    </row>
    <row r="404" spans="36:36" x14ac:dyDescent="0.25">
      <c r="AJ404" s="5"/>
    </row>
    <row r="405" spans="36:36" x14ac:dyDescent="0.25">
      <c r="AJ405" s="5"/>
    </row>
    <row r="406" spans="36:36" x14ac:dyDescent="0.25">
      <c r="AJ406" s="5"/>
    </row>
    <row r="407" spans="36:36" x14ac:dyDescent="0.25">
      <c r="AJ407" s="5"/>
    </row>
    <row r="408" spans="36:36" x14ac:dyDescent="0.25">
      <c r="AJ408" s="5"/>
    </row>
    <row r="409" spans="36:36" x14ac:dyDescent="0.25">
      <c r="AJ409" s="5"/>
    </row>
    <row r="410" spans="36:36" x14ac:dyDescent="0.25">
      <c r="AJ410" s="5"/>
    </row>
    <row r="411" spans="36:36" x14ac:dyDescent="0.25">
      <c r="AJ411" s="5"/>
    </row>
    <row r="412" spans="36:36" x14ac:dyDescent="0.25">
      <c r="AJ412" s="5"/>
    </row>
    <row r="413" spans="36:36" x14ac:dyDescent="0.25">
      <c r="AJ413" s="5"/>
    </row>
    <row r="414" spans="36:36" x14ac:dyDescent="0.25">
      <c r="AJ414" s="5"/>
    </row>
    <row r="415" spans="36:36" x14ac:dyDescent="0.25">
      <c r="AJ415" s="5"/>
    </row>
    <row r="416" spans="36:36" x14ac:dyDescent="0.25">
      <c r="AJ416" s="5"/>
    </row>
    <row r="417" spans="36:36" x14ac:dyDescent="0.25">
      <c r="AJ417" s="5"/>
    </row>
    <row r="418" spans="36:36" x14ac:dyDescent="0.25">
      <c r="AJ418" s="5"/>
    </row>
    <row r="419" spans="36:36" x14ac:dyDescent="0.25">
      <c r="AJ419" s="5"/>
    </row>
    <row r="420" spans="36:36" x14ac:dyDescent="0.25">
      <c r="AJ420" s="5"/>
    </row>
    <row r="421" spans="36:36" x14ac:dyDescent="0.25">
      <c r="AJ421" s="5"/>
    </row>
    <row r="422" spans="36:36" x14ac:dyDescent="0.25">
      <c r="AJ422" s="5"/>
    </row>
    <row r="423" spans="36:36" x14ac:dyDescent="0.25">
      <c r="AJ423" s="5"/>
    </row>
    <row r="424" spans="36:36" x14ac:dyDescent="0.25">
      <c r="AJ424" s="5"/>
    </row>
    <row r="425" spans="36:36" x14ac:dyDescent="0.25">
      <c r="AJ425" s="5"/>
    </row>
    <row r="426" spans="36:36" x14ac:dyDescent="0.25">
      <c r="AJ426" s="5"/>
    </row>
    <row r="427" spans="36:36" x14ac:dyDescent="0.25">
      <c r="AJ427" s="5"/>
    </row>
    <row r="428" spans="36:36" x14ac:dyDescent="0.25">
      <c r="AJ428" s="5"/>
    </row>
    <row r="429" spans="36:36" x14ac:dyDescent="0.25">
      <c r="AJ429" s="5"/>
    </row>
    <row r="430" spans="36:36" x14ac:dyDescent="0.25">
      <c r="AJ430" s="5"/>
    </row>
    <row r="431" spans="36:36" x14ac:dyDescent="0.25">
      <c r="AJ431" s="5"/>
    </row>
    <row r="432" spans="36:36" x14ac:dyDescent="0.25">
      <c r="AJ432" s="5"/>
    </row>
    <row r="433" spans="36:36" x14ac:dyDescent="0.25">
      <c r="AJ433" s="5"/>
    </row>
    <row r="434" spans="36:36" x14ac:dyDescent="0.25">
      <c r="AJ434" s="5"/>
    </row>
    <row r="435" spans="36:36" x14ac:dyDescent="0.25">
      <c r="AJ435" s="5"/>
    </row>
    <row r="436" spans="36:36" x14ac:dyDescent="0.25">
      <c r="AJ436" s="5"/>
    </row>
    <row r="437" spans="36:36" x14ac:dyDescent="0.25">
      <c r="AJ437" s="5"/>
    </row>
    <row r="438" spans="36:36" x14ac:dyDescent="0.25">
      <c r="AJ438" s="5"/>
    </row>
    <row r="439" spans="36:36" x14ac:dyDescent="0.25">
      <c r="AJ439" s="5"/>
    </row>
    <row r="440" spans="36:36" x14ac:dyDescent="0.25">
      <c r="AJ440" s="5"/>
    </row>
    <row r="441" spans="36:36" x14ac:dyDescent="0.25">
      <c r="AJ441" s="5"/>
    </row>
    <row r="442" spans="36:36" x14ac:dyDescent="0.25">
      <c r="AJ442" s="5"/>
    </row>
    <row r="443" spans="36:36" x14ac:dyDescent="0.25">
      <c r="AJ443" s="5"/>
    </row>
    <row r="444" spans="36:36" x14ac:dyDescent="0.25">
      <c r="AJ444" s="5"/>
    </row>
    <row r="445" spans="36:36" x14ac:dyDescent="0.25">
      <c r="AJ445" s="5"/>
    </row>
    <row r="446" spans="36:36" x14ac:dyDescent="0.25">
      <c r="AJ446" s="5"/>
    </row>
    <row r="447" spans="36:36" x14ac:dyDescent="0.25">
      <c r="AJ447" s="5"/>
    </row>
    <row r="448" spans="36:36" x14ac:dyDescent="0.25">
      <c r="AJ448" s="5"/>
    </row>
    <row r="449" spans="36:36" x14ac:dyDescent="0.25">
      <c r="AJ449" s="5"/>
    </row>
    <row r="450" spans="36:36" x14ac:dyDescent="0.25">
      <c r="AJ450" s="5"/>
    </row>
    <row r="451" spans="36:36" x14ac:dyDescent="0.25">
      <c r="AJ451" s="5"/>
    </row>
    <row r="452" spans="36:36" x14ac:dyDescent="0.25">
      <c r="AJ452" s="5"/>
    </row>
    <row r="453" spans="36:36" x14ac:dyDescent="0.25">
      <c r="AJ453" s="5"/>
    </row>
    <row r="454" spans="36:36" x14ac:dyDescent="0.25">
      <c r="AJ454" s="5"/>
    </row>
    <row r="455" spans="36:36" x14ac:dyDescent="0.25">
      <c r="AJ455" s="5"/>
    </row>
    <row r="456" spans="36:36" x14ac:dyDescent="0.25">
      <c r="AJ456" s="5"/>
    </row>
    <row r="457" spans="36:36" x14ac:dyDescent="0.25">
      <c r="AJ457" s="5"/>
    </row>
    <row r="458" spans="36:36" x14ac:dyDescent="0.25">
      <c r="AJ458" s="5"/>
    </row>
    <row r="459" spans="36:36" x14ac:dyDescent="0.25">
      <c r="AJ459" s="5"/>
    </row>
    <row r="460" spans="36:36" x14ac:dyDescent="0.25">
      <c r="AJ460" s="5"/>
    </row>
    <row r="461" spans="36:36" x14ac:dyDescent="0.25">
      <c r="AJ461" s="5"/>
    </row>
    <row r="462" spans="36:36" x14ac:dyDescent="0.25">
      <c r="AJ462" s="5"/>
    </row>
    <row r="463" spans="36:36" x14ac:dyDescent="0.25">
      <c r="AJ463" s="5"/>
    </row>
    <row r="464" spans="36:36" x14ac:dyDescent="0.25">
      <c r="AJ464" s="5"/>
    </row>
    <row r="465" spans="36:36" x14ac:dyDescent="0.25">
      <c r="AJ465" s="5"/>
    </row>
    <row r="466" spans="36:36" x14ac:dyDescent="0.25">
      <c r="AJ466" s="5"/>
    </row>
    <row r="467" spans="36:36" x14ac:dyDescent="0.25">
      <c r="AJ467" s="5"/>
    </row>
    <row r="468" spans="36:36" x14ac:dyDescent="0.25">
      <c r="AJ468" s="5"/>
    </row>
    <row r="469" spans="36:36" x14ac:dyDescent="0.25">
      <c r="AJ469" s="5"/>
    </row>
    <row r="470" spans="36:36" x14ac:dyDescent="0.25">
      <c r="AJ470" s="5"/>
    </row>
    <row r="471" spans="36:36" x14ac:dyDescent="0.25">
      <c r="AJ471" s="5"/>
    </row>
    <row r="472" spans="36:36" x14ac:dyDescent="0.25">
      <c r="AJ472" s="5"/>
    </row>
    <row r="473" spans="36:36" x14ac:dyDescent="0.25">
      <c r="AJ473" s="5"/>
    </row>
    <row r="474" spans="36:36" x14ac:dyDescent="0.25">
      <c r="AJ474" s="5"/>
    </row>
    <row r="475" spans="36:36" x14ac:dyDescent="0.25">
      <c r="AJ475" s="5"/>
    </row>
    <row r="476" spans="36:36" x14ac:dyDescent="0.25">
      <c r="AJ476" s="5"/>
    </row>
    <row r="477" spans="36:36" x14ac:dyDescent="0.25">
      <c r="AJ477" s="5"/>
    </row>
    <row r="478" spans="36:36" x14ac:dyDescent="0.25">
      <c r="AJ478" s="5"/>
    </row>
    <row r="479" spans="36:36" x14ac:dyDescent="0.25">
      <c r="AJ479" s="5"/>
    </row>
    <row r="480" spans="36:36" x14ac:dyDescent="0.25">
      <c r="AJ480" s="5"/>
    </row>
    <row r="481" spans="36:36" x14ac:dyDescent="0.25">
      <c r="AJ481" s="5"/>
    </row>
    <row r="482" spans="36:36" x14ac:dyDescent="0.25">
      <c r="AJ482" s="5"/>
    </row>
    <row r="483" spans="36:36" x14ac:dyDescent="0.25">
      <c r="AJ483" s="5"/>
    </row>
    <row r="484" spans="36:36" x14ac:dyDescent="0.25">
      <c r="AJ484" s="5"/>
    </row>
    <row r="485" spans="36:36" x14ac:dyDescent="0.25">
      <c r="AJ485" s="5"/>
    </row>
    <row r="486" spans="36:36" x14ac:dyDescent="0.25">
      <c r="AJ486" s="5"/>
    </row>
    <row r="487" spans="36:36" x14ac:dyDescent="0.25">
      <c r="AJ487" s="5"/>
    </row>
    <row r="488" spans="36:36" x14ac:dyDescent="0.25">
      <c r="AJ488" s="5"/>
    </row>
    <row r="489" spans="36:36" x14ac:dyDescent="0.25">
      <c r="AJ489" s="5"/>
    </row>
    <row r="490" spans="36:36" x14ac:dyDescent="0.25">
      <c r="AJ490" s="5"/>
    </row>
    <row r="491" spans="36:36" x14ac:dyDescent="0.25">
      <c r="AJ491" s="5"/>
    </row>
    <row r="492" spans="36:36" x14ac:dyDescent="0.25">
      <c r="AJ492" s="5"/>
    </row>
    <row r="493" spans="36:36" x14ac:dyDescent="0.25">
      <c r="AJ493" s="5"/>
    </row>
    <row r="494" spans="36:36" x14ac:dyDescent="0.25">
      <c r="AJ494" s="5"/>
    </row>
    <row r="495" spans="36:36" x14ac:dyDescent="0.25">
      <c r="AJ495" s="5"/>
    </row>
    <row r="496" spans="36:36" x14ac:dyDescent="0.25">
      <c r="AJ496" s="5"/>
    </row>
    <row r="497" spans="36:36" x14ac:dyDescent="0.25">
      <c r="AJ497" s="5"/>
    </row>
    <row r="498" spans="36:36" x14ac:dyDescent="0.25">
      <c r="AJ498" s="5"/>
    </row>
    <row r="499" spans="36:36" x14ac:dyDescent="0.25">
      <c r="AJ499" s="5"/>
    </row>
    <row r="500" spans="36:36" x14ac:dyDescent="0.25">
      <c r="AJ500" s="5"/>
    </row>
    <row r="501" spans="36:36" x14ac:dyDescent="0.25">
      <c r="AJ501" s="5"/>
    </row>
    <row r="502" spans="36:36" x14ac:dyDescent="0.25">
      <c r="AJ502" s="5"/>
    </row>
    <row r="503" spans="36:36" x14ac:dyDescent="0.25">
      <c r="AJ503" s="5"/>
    </row>
    <row r="504" spans="36:36" x14ac:dyDescent="0.25">
      <c r="AJ504" s="5"/>
    </row>
    <row r="505" spans="36:36" x14ac:dyDescent="0.25">
      <c r="AJ505" s="5"/>
    </row>
    <row r="506" spans="36:36" x14ac:dyDescent="0.25">
      <c r="AJ506" s="5"/>
    </row>
    <row r="507" spans="36:36" x14ac:dyDescent="0.25">
      <c r="AJ507" s="5"/>
    </row>
    <row r="508" spans="36:36" x14ac:dyDescent="0.25">
      <c r="AJ508" s="5"/>
    </row>
    <row r="509" spans="36:36" x14ac:dyDescent="0.25">
      <c r="AJ509" s="5"/>
    </row>
    <row r="510" spans="36:36" x14ac:dyDescent="0.25">
      <c r="AJ510" s="5"/>
    </row>
    <row r="511" spans="36:36" x14ac:dyDescent="0.25">
      <c r="AJ511" s="5"/>
    </row>
    <row r="512" spans="36:36" x14ac:dyDescent="0.25">
      <c r="AJ512" s="5"/>
    </row>
    <row r="513" spans="36:36" x14ac:dyDescent="0.25">
      <c r="AJ513" s="5"/>
    </row>
    <row r="514" spans="36:36" x14ac:dyDescent="0.25">
      <c r="AJ514" s="5"/>
    </row>
    <row r="515" spans="36:36" x14ac:dyDescent="0.25">
      <c r="AJ515" s="5"/>
    </row>
    <row r="516" spans="36:36" x14ac:dyDescent="0.25">
      <c r="AJ516" s="5"/>
    </row>
    <row r="517" spans="36:36" x14ac:dyDescent="0.25">
      <c r="AJ517" s="5"/>
    </row>
    <row r="518" spans="36:36" x14ac:dyDescent="0.25">
      <c r="AJ518" s="5"/>
    </row>
    <row r="519" spans="36:36" x14ac:dyDescent="0.25">
      <c r="AJ519" s="5"/>
    </row>
    <row r="520" spans="36:36" x14ac:dyDescent="0.25">
      <c r="AJ520" s="5"/>
    </row>
    <row r="521" spans="36:36" x14ac:dyDescent="0.25">
      <c r="AJ521" s="5"/>
    </row>
    <row r="522" spans="36:36" x14ac:dyDescent="0.25">
      <c r="AJ522" s="5"/>
    </row>
    <row r="523" spans="36:36" x14ac:dyDescent="0.25">
      <c r="AJ523" s="5"/>
    </row>
    <row r="524" spans="36:36" x14ac:dyDescent="0.25">
      <c r="AJ524" s="5"/>
    </row>
    <row r="525" spans="36:36" x14ac:dyDescent="0.25">
      <c r="AJ525" s="5"/>
    </row>
    <row r="526" spans="36:36" x14ac:dyDescent="0.25">
      <c r="AJ526" s="5"/>
    </row>
    <row r="527" spans="36:36" x14ac:dyDescent="0.25">
      <c r="AJ527" s="5"/>
    </row>
    <row r="528" spans="36:36" x14ac:dyDescent="0.25">
      <c r="AJ528" s="5"/>
    </row>
    <row r="529" spans="36:36" x14ac:dyDescent="0.25">
      <c r="AJ529" s="5"/>
    </row>
    <row r="530" spans="36:36" x14ac:dyDescent="0.25">
      <c r="AJ530" s="5"/>
    </row>
    <row r="531" spans="36:36" x14ac:dyDescent="0.25">
      <c r="AJ531" s="5"/>
    </row>
    <row r="532" spans="36:36" x14ac:dyDescent="0.25">
      <c r="AJ532" s="5"/>
    </row>
    <row r="533" spans="36:36" x14ac:dyDescent="0.25">
      <c r="AJ533" s="5"/>
    </row>
    <row r="534" spans="36:36" x14ac:dyDescent="0.25">
      <c r="AJ534" s="5"/>
    </row>
    <row r="535" spans="36:36" x14ac:dyDescent="0.25">
      <c r="AJ535" s="5"/>
    </row>
    <row r="536" spans="36:36" x14ac:dyDescent="0.25">
      <c r="AJ536" s="5"/>
    </row>
    <row r="537" spans="36:36" x14ac:dyDescent="0.25">
      <c r="AJ537" s="5"/>
    </row>
    <row r="538" spans="36:36" x14ac:dyDescent="0.25">
      <c r="AJ538" s="5"/>
    </row>
    <row r="539" spans="36:36" x14ac:dyDescent="0.25">
      <c r="AJ539" s="5"/>
    </row>
    <row r="540" spans="36:36" x14ac:dyDescent="0.25">
      <c r="AJ540" s="5"/>
    </row>
    <row r="541" spans="36:36" x14ac:dyDescent="0.25">
      <c r="AJ541" s="5"/>
    </row>
    <row r="542" spans="36:36" x14ac:dyDescent="0.25">
      <c r="AJ542" s="5"/>
    </row>
    <row r="543" spans="36:36" x14ac:dyDescent="0.25">
      <c r="AJ543" s="5"/>
    </row>
    <row r="544" spans="36:36" x14ac:dyDescent="0.25">
      <c r="AJ544" s="5"/>
    </row>
    <row r="545" spans="36:36" x14ac:dyDescent="0.25">
      <c r="AJ545" s="5"/>
    </row>
    <row r="546" spans="36:36" x14ac:dyDescent="0.25">
      <c r="AJ546" s="5"/>
    </row>
    <row r="547" spans="36:36" x14ac:dyDescent="0.25">
      <c r="AJ547" s="5"/>
    </row>
    <row r="548" spans="36:36" x14ac:dyDescent="0.25">
      <c r="AJ548" s="5"/>
    </row>
    <row r="549" spans="36:36" x14ac:dyDescent="0.25">
      <c r="AJ549" s="5"/>
    </row>
    <row r="550" spans="36:36" x14ac:dyDescent="0.25">
      <c r="AJ550" s="5"/>
    </row>
    <row r="551" spans="36:36" x14ac:dyDescent="0.25">
      <c r="AJ551" s="5"/>
    </row>
    <row r="552" spans="36:36" x14ac:dyDescent="0.25">
      <c r="AJ552" s="5"/>
    </row>
    <row r="553" spans="36:36" x14ac:dyDescent="0.25">
      <c r="AJ553" s="5"/>
    </row>
    <row r="554" spans="36:36" x14ac:dyDescent="0.25">
      <c r="AJ554" s="5"/>
    </row>
    <row r="555" spans="36:36" x14ac:dyDescent="0.25">
      <c r="AJ555" s="5"/>
    </row>
    <row r="556" spans="36:36" x14ac:dyDescent="0.25">
      <c r="AJ556" s="5"/>
    </row>
    <row r="557" spans="36:36" x14ac:dyDescent="0.25">
      <c r="AJ557" s="5"/>
    </row>
    <row r="558" spans="36:36" x14ac:dyDescent="0.25">
      <c r="AJ558" s="5"/>
    </row>
    <row r="559" spans="36:36" x14ac:dyDescent="0.25">
      <c r="AJ559" s="5"/>
    </row>
    <row r="560" spans="36:36" x14ac:dyDescent="0.25">
      <c r="AJ560" s="5"/>
    </row>
    <row r="561" spans="36:36" x14ac:dyDescent="0.25">
      <c r="AJ561" s="5"/>
    </row>
    <row r="562" spans="36:36" x14ac:dyDescent="0.25">
      <c r="AJ562" s="5"/>
    </row>
    <row r="563" spans="36:36" x14ac:dyDescent="0.25">
      <c r="AJ563" s="5"/>
    </row>
    <row r="564" spans="36:36" x14ac:dyDescent="0.25">
      <c r="AJ564" s="5"/>
    </row>
    <row r="565" spans="36:36" x14ac:dyDescent="0.25">
      <c r="AJ565" s="5"/>
    </row>
    <row r="566" spans="36:36" x14ac:dyDescent="0.25">
      <c r="AJ566" s="5"/>
    </row>
    <row r="567" spans="36:36" x14ac:dyDescent="0.25">
      <c r="AJ567" s="5"/>
    </row>
    <row r="568" spans="36:36" x14ac:dyDescent="0.25">
      <c r="AJ568" s="5"/>
    </row>
    <row r="569" spans="36:36" x14ac:dyDescent="0.25">
      <c r="AJ569" s="5"/>
    </row>
    <row r="570" spans="36:36" x14ac:dyDescent="0.25">
      <c r="AJ570" s="5"/>
    </row>
    <row r="571" spans="36:36" x14ac:dyDescent="0.25">
      <c r="AJ571" s="5"/>
    </row>
    <row r="572" spans="36:36" x14ac:dyDescent="0.25">
      <c r="AJ572" s="5"/>
    </row>
    <row r="573" spans="36:36" x14ac:dyDescent="0.25">
      <c r="AJ573" s="5"/>
    </row>
    <row r="574" spans="36:36" x14ac:dyDescent="0.25">
      <c r="AJ574" s="5"/>
    </row>
    <row r="575" spans="36:36" x14ac:dyDescent="0.25">
      <c r="AJ575" s="5"/>
    </row>
    <row r="576" spans="36:36" x14ac:dyDescent="0.25">
      <c r="AJ576" s="5"/>
    </row>
    <row r="577" spans="36:36" x14ac:dyDescent="0.25">
      <c r="AJ577" s="5"/>
    </row>
    <row r="578" spans="36:36" x14ac:dyDescent="0.25">
      <c r="AJ578" s="5"/>
    </row>
    <row r="579" spans="36:36" x14ac:dyDescent="0.25">
      <c r="AJ579" s="5"/>
    </row>
    <row r="580" spans="36:36" x14ac:dyDescent="0.25">
      <c r="AJ580" s="5"/>
    </row>
    <row r="581" spans="36:36" x14ac:dyDescent="0.25">
      <c r="AJ581" s="5"/>
    </row>
    <row r="582" spans="36:36" x14ac:dyDescent="0.25">
      <c r="AJ582" s="5"/>
    </row>
    <row r="583" spans="36:36" x14ac:dyDescent="0.25">
      <c r="AJ583" s="5"/>
    </row>
    <row r="584" spans="36:36" x14ac:dyDescent="0.25">
      <c r="AJ584" s="5"/>
    </row>
    <row r="585" spans="36:36" x14ac:dyDescent="0.25">
      <c r="AJ585" s="5"/>
    </row>
    <row r="586" spans="36:36" x14ac:dyDescent="0.25">
      <c r="AJ586" s="5"/>
    </row>
    <row r="587" spans="36:36" x14ac:dyDescent="0.25">
      <c r="AJ587" s="5"/>
    </row>
    <row r="588" spans="36:36" x14ac:dyDescent="0.25">
      <c r="AJ588" s="5"/>
    </row>
    <row r="589" spans="36:36" x14ac:dyDescent="0.25">
      <c r="AJ589" s="5"/>
    </row>
    <row r="590" spans="36:36" x14ac:dyDescent="0.25">
      <c r="AJ590" s="5"/>
    </row>
    <row r="591" spans="36:36" x14ac:dyDescent="0.25">
      <c r="AJ591" s="5"/>
    </row>
    <row r="592" spans="36:36" x14ac:dyDescent="0.25">
      <c r="AJ592" s="5"/>
    </row>
    <row r="593" spans="36:36" x14ac:dyDescent="0.25">
      <c r="AJ593" s="5"/>
    </row>
    <row r="594" spans="36:36" x14ac:dyDescent="0.25">
      <c r="AJ594" s="5"/>
    </row>
    <row r="595" spans="36:36" x14ac:dyDescent="0.25">
      <c r="AJ595" s="5"/>
    </row>
    <row r="596" spans="36:36" x14ac:dyDescent="0.25">
      <c r="AJ596" s="5"/>
    </row>
    <row r="597" spans="36:36" x14ac:dyDescent="0.25">
      <c r="AJ597" s="5"/>
    </row>
    <row r="598" spans="36:36" x14ac:dyDescent="0.25">
      <c r="AJ598" s="5"/>
    </row>
    <row r="599" spans="36:36" x14ac:dyDescent="0.25">
      <c r="AJ599" s="5"/>
    </row>
    <row r="600" spans="36:36" x14ac:dyDescent="0.25">
      <c r="AJ600" s="5"/>
    </row>
    <row r="601" spans="36:36" x14ac:dyDescent="0.25">
      <c r="AJ601" s="5"/>
    </row>
    <row r="602" spans="36:36" x14ac:dyDescent="0.25">
      <c r="AJ602" s="5"/>
    </row>
    <row r="603" spans="36:36" x14ac:dyDescent="0.25">
      <c r="AJ603" s="5"/>
    </row>
    <row r="604" spans="36:36" x14ac:dyDescent="0.25">
      <c r="AJ604" s="5"/>
    </row>
    <row r="605" spans="36:36" x14ac:dyDescent="0.25">
      <c r="AJ605" s="5"/>
    </row>
    <row r="606" spans="36:36" x14ac:dyDescent="0.25">
      <c r="AJ606" s="5"/>
    </row>
    <row r="607" spans="36:36" x14ac:dyDescent="0.25">
      <c r="AJ607" s="5"/>
    </row>
    <row r="608" spans="36:36" x14ac:dyDescent="0.25">
      <c r="AJ608" s="5"/>
    </row>
    <row r="609" spans="36:36" x14ac:dyDescent="0.25">
      <c r="AJ609" s="5"/>
    </row>
    <row r="610" spans="36:36" x14ac:dyDescent="0.25">
      <c r="AJ610" s="5"/>
    </row>
    <row r="611" spans="36:36" x14ac:dyDescent="0.25">
      <c r="AJ611" s="5"/>
    </row>
    <row r="612" spans="36:36" x14ac:dyDescent="0.25">
      <c r="AJ612" s="5"/>
    </row>
    <row r="613" spans="36:36" x14ac:dyDescent="0.25">
      <c r="AJ613" s="5"/>
    </row>
    <row r="614" spans="36:36" x14ac:dyDescent="0.25">
      <c r="AJ614" s="5"/>
    </row>
    <row r="615" spans="36:36" x14ac:dyDescent="0.25">
      <c r="AJ615" s="5"/>
    </row>
    <row r="616" spans="36:36" x14ac:dyDescent="0.25">
      <c r="AJ616" s="5"/>
    </row>
    <row r="617" spans="36:36" x14ac:dyDescent="0.25">
      <c r="AJ617" s="5"/>
    </row>
    <row r="618" spans="36:36" x14ac:dyDescent="0.25">
      <c r="AJ618" s="5"/>
    </row>
    <row r="619" spans="36:36" x14ac:dyDescent="0.25">
      <c r="AJ619" s="5"/>
    </row>
    <row r="620" spans="36:36" x14ac:dyDescent="0.25">
      <c r="AJ620" s="5"/>
    </row>
    <row r="621" spans="36:36" x14ac:dyDescent="0.25">
      <c r="AJ621" s="5"/>
    </row>
    <row r="622" spans="36:36" x14ac:dyDescent="0.25">
      <c r="AJ622" s="5"/>
    </row>
    <row r="623" spans="36:36" x14ac:dyDescent="0.25">
      <c r="AJ623" s="5"/>
    </row>
    <row r="624" spans="36:36" x14ac:dyDescent="0.25">
      <c r="AJ624" s="5"/>
    </row>
    <row r="625" spans="36:36" x14ac:dyDescent="0.25">
      <c r="AJ625" s="5"/>
    </row>
    <row r="626" spans="36:36" x14ac:dyDescent="0.25">
      <c r="AJ626" s="5"/>
    </row>
    <row r="627" spans="36:36" x14ac:dyDescent="0.25">
      <c r="AJ627" s="5"/>
    </row>
    <row r="628" spans="36:36" x14ac:dyDescent="0.25">
      <c r="AJ628" s="5"/>
    </row>
    <row r="629" spans="36:36" x14ac:dyDescent="0.25">
      <c r="AJ629" s="5"/>
    </row>
    <row r="630" spans="36:36" x14ac:dyDescent="0.25">
      <c r="AJ630" s="5"/>
    </row>
    <row r="631" spans="36:36" x14ac:dyDescent="0.25">
      <c r="AJ631" s="5"/>
    </row>
    <row r="632" spans="36:36" x14ac:dyDescent="0.25">
      <c r="AJ632" s="5"/>
    </row>
    <row r="633" spans="36:36" x14ac:dyDescent="0.25">
      <c r="AJ633" s="5"/>
    </row>
    <row r="634" spans="36:36" x14ac:dyDescent="0.25">
      <c r="AJ634" s="5"/>
    </row>
    <row r="635" spans="36:36" x14ac:dyDescent="0.25">
      <c r="AJ635" s="5"/>
    </row>
    <row r="636" spans="36:36" x14ac:dyDescent="0.25">
      <c r="AJ636" s="5"/>
    </row>
    <row r="637" spans="36:36" x14ac:dyDescent="0.25">
      <c r="AJ637" s="5"/>
    </row>
    <row r="638" spans="36:36" x14ac:dyDescent="0.25">
      <c r="AJ638" s="5"/>
    </row>
    <row r="639" spans="36:36" x14ac:dyDescent="0.25">
      <c r="AJ639" s="5"/>
    </row>
    <row r="640" spans="36:36" x14ac:dyDescent="0.25">
      <c r="AJ640" s="5"/>
    </row>
    <row r="641" spans="36:36" x14ac:dyDescent="0.25">
      <c r="AJ641" s="5"/>
    </row>
    <row r="642" spans="36:36" x14ac:dyDescent="0.25">
      <c r="AJ642" s="5"/>
    </row>
    <row r="643" spans="36:36" x14ac:dyDescent="0.25">
      <c r="AJ643" s="5"/>
    </row>
    <row r="644" spans="36:36" x14ac:dyDescent="0.25">
      <c r="AJ644" s="5"/>
    </row>
    <row r="645" spans="36:36" x14ac:dyDescent="0.25">
      <c r="AJ645" s="5"/>
    </row>
    <row r="646" spans="36:36" x14ac:dyDescent="0.25">
      <c r="AJ646" s="5"/>
    </row>
    <row r="647" spans="36:36" x14ac:dyDescent="0.25">
      <c r="AJ647" s="5"/>
    </row>
    <row r="648" spans="36:36" x14ac:dyDescent="0.25">
      <c r="AJ648" s="5"/>
    </row>
    <row r="649" spans="36:36" x14ac:dyDescent="0.25">
      <c r="AJ649" s="5"/>
    </row>
    <row r="650" spans="36:36" x14ac:dyDescent="0.25">
      <c r="AJ650" s="5"/>
    </row>
    <row r="651" spans="36:36" x14ac:dyDescent="0.25">
      <c r="AJ651" s="5"/>
    </row>
    <row r="652" spans="36:36" x14ac:dyDescent="0.25">
      <c r="AJ652" s="5"/>
    </row>
    <row r="653" spans="36:36" x14ac:dyDescent="0.25">
      <c r="AJ653" s="5"/>
    </row>
    <row r="654" spans="36:36" x14ac:dyDescent="0.25">
      <c r="AJ654" s="5"/>
    </row>
    <row r="655" spans="36:36" x14ac:dyDescent="0.25">
      <c r="AJ655" s="5"/>
    </row>
    <row r="656" spans="36:36" x14ac:dyDescent="0.25">
      <c r="AJ656" s="5"/>
    </row>
    <row r="657" spans="36:36" x14ac:dyDescent="0.25">
      <c r="AJ657" s="5"/>
    </row>
    <row r="658" spans="36:36" x14ac:dyDescent="0.25">
      <c r="AJ658" s="5"/>
    </row>
    <row r="659" spans="36:36" x14ac:dyDescent="0.25">
      <c r="AJ659" s="5"/>
    </row>
    <row r="660" spans="36:36" x14ac:dyDescent="0.25">
      <c r="AJ660" s="5"/>
    </row>
    <row r="661" spans="36:36" x14ac:dyDescent="0.25">
      <c r="AJ661" s="5"/>
    </row>
    <row r="662" spans="36:36" x14ac:dyDescent="0.25">
      <c r="AJ662" s="5"/>
    </row>
    <row r="663" spans="36:36" x14ac:dyDescent="0.25">
      <c r="AJ663" s="5"/>
    </row>
    <row r="664" spans="36:36" x14ac:dyDescent="0.25">
      <c r="AJ664" s="5"/>
    </row>
    <row r="665" spans="36:36" x14ac:dyDescent="0.25">
      <c r="AJ665" s="5"/>
    </row>
    <row r="666" spans="36:36" x14ac:dyDescent="0.25">
      <c r="AJ666" s="5"/>
    </row>
    <row r="667" spans="36:36" x14ac:dyDescent="0.25">
      <c r="AJ667" s="5"/>
    </row>
    <row r="668" spans="36:36" x14ac:dyDescent="0.25">
      <c r="AJ668" s="5"/>
    </row>
    <row r="669" spans="36:36" x14ac:dyDescent="0.25">
      <c r="AJ669" s="5"/>
    </row>
    <row r="670" spans="36:36" x14ac:dyDescent="0.25">
      <c r="AJ670" s="5"/>
    </row>
    <row r="671" spans="36:36" x14ac:dyDescent="0.25">
      <c r="AJ671" s="5"/>
    </row>
    <row r="672" spans="36:36" x14ac:dyDescent="0.25">
      <c r="AJ672" s="5"/>
    </row>
    <row r="673" spans="36:36" x14ac:dyDescent="0.25">
      <c r="AJ673" s="5"/>
    </row>
    <row r="674" spans="36:36" x14ac:dyDescent="0.25">
      <c r="AJ674" s="5"/>
    </row>
    <row r="675" spans="36:36" x14ac:dyDescent="0.25">
      <c r="AJ675" s="5"/>
    </row>
    <row r="676" spans="36:36" x14ac:dyDescent="0.25">
      <c r="AJ676" s="5"/>
    </row>
    <row r="677" spans="36:36" x14ac:dyDescent="0.25">
      <c r="AJ677" s="5"/>
    </row>
    <row r="678" spans="36:36" x14ac:dyDescent="0.25">
      <c r="AJ678" s="5"/>
    </row>
    <row r="679" spans="36:36" x14ac:dyDescent="0.25">
      <c r="AJ679" s="5"/>
    </row>
    <row r="680" spans="36:36" x14ac:dyDescent="0.25">
      <c r="AJ680" s="5"/>
    </row>
    <row r="681" spans="36:36" x14ac:dyDescent="0.25">
      <c r="AJ681" s="5"/>
    </row>
    <row r="682" spans="36:36" x14ac:dyDescent="0.25">
      <c r="AJ682" s="5"/>
    </row>
    <row r="683" spans="36:36" x14ac:dyDescent="0.25">
      <c r="AJ683" s="5"/>
    </row>
    <row r="684" spans="36:36" x14ac:dyDescent="0.25">
      <c r="AJ684" s="5"/>
    </row>
    <row r="685" spans="36:36" x14ac:dyDescent="0.25">
      <c r="AJ685" s="5"/>
    </row>
    <row r="686" spans="36:36" x14ac:dyDescent="0.25">
      <c r="AJ686" s="5"/>
    </row>
    <row r="687" spans="36:36" x14ac:dyDescent="0.25">
      <c r="AJ687" s="5"/>
    </row>
    <row r="688" spans="36:36" x14ac:dyDescent="0.25">
      <c r="AJ688" s="5"/>
    </row>
    <row r="689" spans="36:36" x14ac:dyDescent="0.25">
      <c r="AJ689" s="5"/>
    </row>
    <row r="690" spans="36:36" x14ac:dyDescent="0.25">
      <c r="AJ690" s="5"/>
    </row>
    <row r="691" spans="36:36" x14ac:dyDescent="0.25">
      <c r="AJ691" s="5"/>
    </row>
    <row r="692" spans="36:36" x14ac:dyDescent="0.25">
      <c r="AJ692" s="5"/>
    </row>
    <row r="693" spans="36:36" x14ac:dyDescent="0.25">
      <c r="AJ693" s="5"/>
    </row>
    <row r="694" spans="36:36" x14ac:dyDescent="0.25">
      <c r="AJ694" s="5"/>
    </row>
    <row r="695" spans="36:36" x14ac:dyDescent="0.25">
      <c r="AJ695" s="5"/>
    </row>
    <row r="696" spans="36:36" x14ac:dyDescent="0.25">
      <c r="AJ696" s="5"/>
    </row>
    <row r="697" spans="36:36" x14ac:dyDescent="0.25">
      <c r="AJ697" s="5"/>
    </row>
    <row r="698" spans="36:36" x14ac:dyDescent="0.25">
      <c r="AJ698" s="5"/>
    </row>
    <row r="699" spans="36:36" x14ac:dyDescent="0.25">
      <c r="AJ699" s="5"/>
    </row>
    <row r="700" spans="36:36" x14ac:dyDescent="0.25">
      <c r="AJ700" s="5"/>
    </row>
    <row r="701" spans="36:36" x14ac:dyDescent="0.25">
      <c r="AJ701" s="5"/>
    </row>
    <row r="702" spans="36:36" x14ac:dyDescent="0.25">
      <c r="AJ702" s="5"/>
    </row>
    <row r="703" spans="36:36" x14ac:dyDescent="0.25">
      <c r="AJ703" s="5"/>
    </row>
    <row r="704" spans="36:36" x14ac:dyDescent="0.25">
      <c r="AJ704" s="5"/>
    </row>
    <row r="705" spans="36:36" x14ac:dyDescent="0.25">
      <c r="AJ705" s="5"/>
    </row>
    <row r="706" spans="36:36" x14ac:dyDescent="0.25">
      <c r="AJ706" s="5"/>
    </row>
    <row r="707" spans="36:36" x14ac:dyDescent="0.25">
      <c r="AJ707" s="5"/>
    </row>
    <row r="708" spans="36:36" x14ac:dyDescent="0.25">
      <c r="AJ708" s="5"/>
    </row>
    <row r="709" spans="36:36" x14ac:dyDescent="0.25">
      <c r="AJ709" s="5"/>
    </row>
    <row r="710" spans="36:36" x14ac:dyDescent="0.25">
      <c r="AJ710" s="5"/>
    </row>
    <row r="711" spans="36:36" x14ac:dyDescent="0.25">
      <c r="AJ711" s="5"/>
    </row>
    <row r="712" spans="36:36" x14ac:dyDescent="0.25">
      <c r="AJ712" s="5"/>
    </row>
    <row r="713" spans="36:36" x14ac:dyDescent="0.25">
      <c r="AJ713" s="5"/>
    </row>
    <row r="714" spans="36:36" x14ac:dyDescent="0.25">
      <c r="AJ714" s="5"/>
    </row>
    <row r="715" spans="36:36" x14ac:dyDescent="0.25">
      <c r="AJ715" s="5"/>
    </row>
    <row r="716" spans="36:36" x14ac:dyDescent="0.25">
      <c r="AJ716" s="5"/>
    </row>
    <row r="717" spans="36:36" x14ac:dyDescent="0.25">
      <c r="AJ717" s="5"/>
    </row>
    <row r="718" spans="36:36" x14ac:dyDescent="0.25">
      <c r="AJ718" s="5"/>
    </row>
    <row r="719" spans="36:36" x14ac:dyDescent="0.25">
      <c r="AJ719" s="5"/>
    </row>
    <row r="720" spans="36:36" x14ac:dyDescent="0.25">
      <c r="AJ720" s="5"/>
    </row>
    <row r="721" spans="36:36" x14ac:dyDescent="0.25">
      <c r="AJ721" s="5"/>
    </row>
    <row r="722" spans="36:36" x14ac:dyDescent="0.25">
      <c r="AJ722" s="5"/>
    </row>
    <row r="723" spans="36:36" x14ac:dyDescent="0.25">
      <c r="AJ723" s="5"/>
    </row>
    <row r="724" spans="36:36" x14ac:dyDescent="0.25">
      <c r="AJ724" s="5"/>
    </row>
    <row r="725" spans="36:36" x14ac:dyDescent="0.25">
      <c r="AJ725" s="5"/>
    </row>
    <row r="726" spans="36:36" x14ac:dyDescent="0.25">
      <c r="AJ726" s="5"/>
    </row>
    <row r="727" spans="36:36" x14ac:dyDescent="0.25">
      <c r="AJ727" s="5"/>
    </row>
    <row r="728" spans="36:36" x14ac:dyDescent="0.25">
      <c r="AJ728" s="5"/>
    </row>
    <row r="729" spans="36:36" x14ac:dyDescent="0.25">
      <c r="AJ729" s="5"/>
    </row>
    <row r="730" spans="36:36" x14ac:dyDescent="0.25">
      <c r="AJ730" s="5"/>
    </row>
    <row r="731" spans="36:36" x14ac:dyDescent="0.25">
      <c r="AJ731" s="5"/>
    </row>
    <row r="732" spans="36:36" x14ac:dyDescent="0.25">
      <c r="AJ732" s="5"/>
    </row>
    <row r="733" spans="36:36" x14ac:dyDescent="0.25">
      <c r="AJ733" s="5"/>
    </row>
    <row r="734" spans="36:36" x14ac:dyDescent="0.25">
      <c r="AJ734" s="5"/>
    </row>
    <row r="735" spans="36:36" x14ac:dyDescent="0.25">
      <c r="AJ735" s="5"/>
    </row>
    <row r="736" spans="36:36" x14ac:dyDescent="0.25">
      <c r="AJ736" s="5"/>
    </row>
    <row r="737" spans="36:36" x14ac:dyDescent="0.25">
      <c r="AJ737" s="5"/>
    </row>
    <row r="738" spans="36:36" x14ac:dyDescent="0.25">
      <c r="AJ738" s="5"/>
    </row>
    <row r="739" spans="36:36" x14ac:dyDescent="0.25">
      <c r="AJ739" s="5"/>
    </row>
    <row r="740" spans="36:36" x14ac:dyDescent="0.25">
      <c r="AJ740" s="5"/>
    </row>
    <row r="741" spans="36:36" x14ac:dyDescent="0.25">
      <c r="AJ741" s="5"/>
    </row>
    <row r="742" spans="36:36" x14ac:dyDescent="0.25">
      <c r="AJ742" s="5"/>
    </row>
    <row r="743" spans="36:36" x14ac:dyDescent="0.25">
      <c r="AJ743" s="5"/>
    </row>
    <row r="744" spans="36:36" x14ac:dyDescent="0.25">
      <c r="AJ744" s="5"/>
    </row>
    <row r="745" spans="36:36" x14ac:dyDescent="0.25">
      <c r="AJ745" s="5"/>
    </row>
    <row r="746" spans="36:36" x14ac:dyDescent="0.25">
      <c r="AJ746" s="5"/>
    </row>
    <row r="747" spans="36:36" x14ac:dyDescent="0.25">
      <c r="AJ747" s="5"/>
    </row>
    <row r="748" spans="36:36" x14ac:dyDescent="0.25">
      <c r="AJ748" s="5"/>
    </row>
    <row r="749" spans="36:36" x14ac:dyDescent="0.25">
      <c r="AJ749" s="5"/>
    </row>
    <row r="750" spans="36:36" x14ac:dyDescent="0.25">
      <c r="AJ750" s="5"/>
    </row>
    <row r="751" spans="36:36" x14ac:dyDescent="0.25">
      <c r="AJ751" s="5"/>
    </row>
    <row r="752" spans="36:36" x14ac:dyDescent="0.25">
      <c r="AJ752" s="5"/>
    </row>
    <row r="753" spans="36:36" x14ac:dyDescent="0.25">
      <c r="AJ753" s="5"/>
    </row>
    <row r="754" spans="36:36" x14ac:dyDescent="0.25">
      <c r="AJ754" s="5"/>
    </row>
    <row r="755" spans="36:36" x14ac:dyDescent="0.25">
      <c r="AJ755" s="5"/>
    </row>
    <row r="756" spans="36:36" x14ac:dyDescent="0.25">
      <c r="AJ756" s="5"/>
    </row>
    <row r="757" spans="36:36" x14ac:dyDescent="0.25">
      <c r="AJ757" s="5"/>
    </row>
    <row r="758" spans="36:36" x14ac:dyDescent="0.25">
      <c r="AJ758" s="5"/>
    </row>
    <row r="759" spans="36:36" x14ac:dyDescent="0.25">
      <c r="AJ759" s="5"/>
    </row>
    <row r="760" spans="36:36" x14ac:dyDescent="0.25">
      <c r="AJ760" s="5"/>
    </row>
    <row r="761" spans="36:36" x14ac:dyDescent="0.25">
      <c r="AJ761" s="5"/>
    </row>
    <row r="762" spans="36:36" x14ac:dyDescent="0.25">
      <c r="AJ762" s="5"/>
    </row>
    <row r="763" spans="36:36" x14ac:dyDescent="0.25">
      <c r="AJ763" s="5"/>
    </row>
    <row r="764" spans="36:36" x14ac:dyDescent="0.25">
      <c r="AJ764" s="5"/>
    </row>
    <row r="765" spans="36:36" x14ac:dyDescent="0.25">
      <c r="AJ765" s="5"/>
    </row>
    <row r="766" spans="36:36" x14ac:dyDescent="0.25">
      <c r="AJ766" s="5"/>
    </row>
    <row r="767" spans="36:36" x14ac:dyDescent="0.25">
      <c r="AJ767" s="5"/>
    </row>
    <row r="768" spans="36:36" x14ac:dyDescent="0.25">
      <c r="AJ768" s="5"/>
    </row>
    <row r="769" spans="36:36" x14ac:dyDescent="0.25">
      <c r="AJ769" s="5"/>
    </row>
    <row r="770" spans="36:36" x14ac:dyDescent="0.25">
      <c r="AJ770" s="5"/>
    </row>
    <row r="771" spans="36:36" x14ac:dyDescent="0.25">
      <c r="AJ771" s="5"/>
    </row>
    <row r="772" spans="36:36" x14ac:dyDescent="0.25">
      <c r="AJ772" s="5"/>
    </row>
    <row r="773" spans="36:36" x14ac:dyDescent="0.25">
      <c r="AJ773" s="5"/>
    </row>
    <row r="774" spans="36:36" x14ac:dyDescent="0.25">
      <c r="AJ774" s="5"/>
    </row>
    <row r="775" spans="36:36" x14ac:dyDescent="0.25">
      <c r="AJ775" s="5"/>
    </row>
    <row r="776" spans="36:36" x14ac:dyDescent="0.25">
      <c r="AJ776" s="5"/>
    </row>
    <row r="777" spans="36:36" x14ac:dyDescent="0.25">
      <c r="AJ777" s="5"/>
    </row>
    <row r="778" spans="36:36" x14ac:dyDescent="0.25">
      <c r="AJ778" s="5"/>
    </row>
    <row r="779" spans="36:36" x14ac:dyDescent="0.25">
      <c r="AJ779" s="5"/>
    </row>
    <row r="780" spans="36:36" x14ac:dyDescent="0.25">
      <c r="AJ780" s="5"/>
    </row>
    <row r="781" spans="36:36" x14ac:dyDescent="0.25">
      <c r="AJ781" s="5"/>
    </row>
    <row r="782" spans="36:36" x14ac:dyDescent="0.25">
      <c r="AJ782" s="5"/>
    </row>
    <row r="783" spans="36:36" x14ac:dyDescent="0.25">
      <c r="AJ783" s="5"/>
    </row>
    <row r="784" spans="36:36" x14ac:dyDescent="0.25">
      <c r="AJ784" s="5"/>
    </row>
    <row r="785" spans="36:36" x14ac:dyDescent="0.25">
      <c r="AJ785" s="5"/>
    </row>
    <row r="786" spans="36:36" x14ac:dyDescent="0.25">
      <c r="AJ786" s="5"/>
    </row>
    <row r="787" spans="36:36" x14ac:dyDescent="0.25">
      <c r="AJ787" s="5"/>
    </row>
    <row r="788" spans="36:36" x14ac:dyDescent="0.25">
      <c r="AJ788" s="5"/>
    </row>
    <row r="789" spans="36:36" x14ac:dyDescent="0.25">
      <c r="AJ789" s="5"/>
    </row>
    <row r="790" spans="36:36" x14ac:dyDescent="0.25">
      <c r="AJ790" s="5"/>
    </row>
    <row r="791" spans="36:36" x14ac:dyDescent="0.25">
      <c r="AJ791" s="5"/>
    </row>
    <row r="792" spans="36:36" x14ac:dyDescent="0.25">
      <c r="AJ792" s="5"/>
    </row>
    <row r="793" spans="36:36" x14ac:dyDescent="0.25">
      <c r="AJ793" s="5"/>
    </row>
    <row r="794" spans="36:36" x14ac:dyDescent="0.25">
      <c r="AJ794" s="5"/>
    </row>
    <row r="795" spans="36:36" x14ac:dyDescent="0.25">
      <c r="AJ795" s="5"/>
    </row>
    <row r="796" spans="36:36" x14ac:dyDescent="0.25">
      <c r="AJ796" s="5"/>
    </row>
    <row r="797" spans="36:36" x14ac:dyDescent="0.25">
      <c r="AJ797" s="5"/>
    </row>
    <row r="798" spans="36:36" x14ac:dyDescent="0.25">
      <c r="AJ798" s="5"/>
    </row>
    <row r="799" spans="36:36" x14ac:dyDescent="0.25">
      <c r="AJ799" s="5"/>
    </row>
    <row r="800" spans="36:36" x14ac:dyDescent="0.25">
      <c r="AJ800" s="5"/>
    </row>
    <row r="801" spans="36:36" x14ac:dyDescent="0.25">
      <c r="AJ801" s="5"/>
    </row>
    <row r="802" spans="36:36" x14ac:dyDescent="0.25">
      <c r="AJ802" s="5"/>
    </row>
    <row r="803" spans="36:36" x14ac:dyDescent="0.25">
      <c r="AJ803" s="5"/>
    </row>
    <row r="804" spans="36:36" x14ac:dyDescent="0.25">
      <c r="AJ804" s="5"/>
    </row>
    <row r="805" spans="36:36" x14ac:dyDescent="0.25">
      <c r="AJ805" s="5"/>
    </row>
    <row r="806" spans="36:36" x14ac:dyDescent="0.25">
      <c r="AJ806" s="5"/>
    </row>
    <row r="807" spans="36:36" x14ac:dyDescent="0.25">
      <c r="AJ807" s="5"/>
    </row>
    <row r="808" spans="36:36" x14ac:dyDescent="0.25">
      <c r="AJ808" s="5"/>
    </row>
    <row r="809" spans="36:36" x14ac:dyDescent="0.25">
      <c r="AJ809" s="5"/>
    </row>
    <row r="810" spans="36:36" x14ac:dyDescent="0.25">
      <c r="AJ810" s="5"/>
    </row>
    <row r="811" spans="36:36" x14ac:dyDescent="0.25">
      <c r="AJ811" s="5"/>
    </row>
    <row r="812" spans="36:36" x14ac:dyDescent="0.25">
      <c r="AJ812" s="5"/>
    </row>
    <row r="813" spans="36:36" x14ac:dyDescent="0.25">
      <c r="AJ813" s="5"/>
    </row>
    <row r="814" spans="36:36" x14ac:dyDescent="0.25">
      <c r="AJ814" s="5"/>
    </row>
    <row r="815" spans="36:36" x14ac:dyDescent="0.25">
      <c r="AJ815" s="5"/>
    </row>
    <row r="816" spans="36:36" x14ac:dyDescent="0.25">
      <c r="AJ816" s="5"/>
    </row>
    <row r="817" spans="36:36" x14ac:dyDescent="0.25">
      <c r="AJ817" s="5"/>
    </row>
    <row r="818" spans="36:36" x14ac:dyDescent="0.25">
      <c r="AJ818" s="5"/>
    </row>
    <row r="819" spans="36:36" x14ac:dyDescent="0.25">
      <c r="AJ819" s="5"/>
    </row>
    <row r="820" spans="36:36" x14ac:dyDescent="0.25">
      <c r="AJ820" s="5"/>
    </row>
    <row r="821" spans="36:36" x14ac:dyDescent="0.25">
      <c r="AJ821" s="5"/>
    </row>
    <row r="822" spans="36:36" x14ac:dyDescent="0.25">
      <c r="AJ822" s="5"/>
    </row>
    <row r="823" spans="36:36" x14ac:dyDescent="0.25">
      <c r="AJ823" s="5"/>
    </row>
    <row r="824" spans="36:36" x14ac:dyDescent="0.25">
      <c r="AJ824" s="5"/>
    </row>
    <row r="825" spans="36:36" x14ac:dyDescent="0.25">
      <c r="AJ825" s="5"/>
    </row>
    <row r="826" spans="36:36" x14ac:dyDescent="0.25">
      <c r="AJ826" s="5"/>
    </row>
    <row r="827" spans="36:36" x14ac:dyDescent="0.25">
      <c r="AJ827" s="5"/>
    </row>
    <row r="828" spans="36:36" x14ac:dyDescent="0.25">
      <c r="AJ828" s="5"/>
    </row>
    <row r="829" spans="36:36" x14ac:dyDescent="0.25">
      <c r="AJ829" s="5"/>
    </row>
    <row r="830" spans="36:36" x14ac:dyDescent="0.25">
      <c r="AJ830" s="5"/>
    </row>
    <row r="831" spans="36:36" x14ac:dyDescent="0.25">
      <c r="AJ831" s="5"/>
    </row>
    <row r="832" spans="36:36" x14ac:dyDescent="0.25">
      <c r="AJ832" s="5"/>
    </row>
    <row r="833" spans="36:36" x14ac:dyDescent="0.25">
      <c r="AJ833" s="5"/>
    </row>
    <row r="834" spans="36:36" x14ac:dyDescent="0.25">
      <c r="AJ834" s="5"/>
    </row>
    <row r="835" spans="36:36" x14ac:dyDescent="0.25">
      <c r="AJ835" s="5"/>
    </row>
    <row r="836" spans="36:36" x14ac:dyDescent="0.25">
      <c r="AJ836" s="5"/>
    </row>
    <row r="837" spans="36:36" x14ac:dyDescent="0.25">
      <c r="AJ837" s="5"/>
    </row>
    <row r="838" spans="36:36" x14ac:dyDescent="0.25">
      <c r="AJ838" s="5"/>
    </row>
    <row r="839" spans="36:36" x14ac:dyDescent="0.25">
      <c r="AJ839" s="5"/>
    </row>
    <row r="840" spans="36:36" x14ac:dyDescent="0.25">
      <c r="AJ840" s="5"/>
    </row>
    <row r="841" spans="36:36" x14ac:dyDescent="0.25">
      <c r="AJ841" s="5"/>
    </row>
    <row r="842" spans="36:36" x14ac:dyDescent="0.25">
      <c r="AJ842" s="5"/>
    </row>
    <row r="843" spans="36:36" x14ac:dyDescent="0.25">
      <c r="AJ843" s="5"/>
    </row>
    <row r="844" spans="36:36" x14ac:dyDescent="0.25">
      <c r="AJ844" s="5"/>
    </row>
    <row r="845" spans="36:36" x14ac:dyDescent="0.25">
      <c r="AJ845" s="5"/>
    </row>
    <row r="846" spans="36:36" x14ac:dyDescent="0.25">
      <c r="AJ846" s="5"/>
    </row>
    <row r="847" spans="36:36" x14ac:dyDescent="0.25">
      <c r="AJ847" s="5"/>
    </row>
    <row r="848" spans="36:36" x14ac:dyDescent="0.25">
      <c r="AJ848" s="5"/>
    </row>
    <row r="849" spans="36:36" x14ac:dyDescent="0.25">
      <c r="AJ849" s="5"/>
    </row>
    <row r="850" spans="36:36" x14ac:dyDescent="0.25">
      <c r="AJ850" s="5"/>
    </row>
    <row r="851" spans="36:36" x14ac:dyDescent="0.25">
      <c r="AJ851" s="5"/>
    </row>
    <row r="852" spans="36:36" x14ac:dyDescent="0.25">
      <c r="AJ852" s="5"/>
    </row>
    <row r="853" spans="36:36" x14ac:dyDescent="0.25">
      <c r="AJ853" s="5"/>
    </row>
    <row r="854" spans="36:36" x14ac:dyDescent="0.25">
      <c r="AJ854" s="5"/>
    </row>
    <row r="855" spans="36:36" x14ac:dyDescent="0.25">
      <c r="AJ855" s="5"/>
    </row>
    <row r="856" spans="36:36" x14ac:dyDescent="0.25">
      <c r="AJ856" s="5"/>
    </row>
    <row r="857" spans="36:36" x14ac:dyDescent="0.25">
      <c r="AJ857" s="5"/>
    </row>
    <row r="858" spans="36:36" x14ac:dyDescent="0.25">
      <c r="AJ858" s="5"/>
    </row>
    <row r="859" spans="36:36" x14ac:dyDescent="0.25">
      <c r="AJ859" s="5"/>
    </row>
    <row r="860" spans="36:36" x14ac:dyDescent="0.25">
      <c r="AJ860" s="5"/>
    </row>
    <row r="861" spans="36:36" x14ac:dyDescent="0.25">
      <c r="AJ861" s="5"/>
    </row>
    <row r="862" spans="36:36" x14ac:dyDescent="0.25">
      <c r="AJ862" s="5"/>
    </row>
    <row r="863" spans="36:36" x14ac:dyDescent="0.25">
      <c r="AJ863" s="5"/>
    </row>
    <row r="864" spans="36:36" x14ac:dyDescent="0.25">
      <c r="AJ864" s="5"/>
    </row>
    <row r="865" spans="36:36" x14ac:dyDescent="0.25">
      <c r="AJ865" s="5"/>
    </row>
    <row r="866" spans="36:36" x14ac:dyDescent="0.25">
      <c r="AJ866" s="5"/>
    </row>
    <row r="867" spans="36:36" x14ac:dyDescent="0.25">
      <c r="AJ867" s="5"/>
    </row>
    <row r="868" spans="36:36" x14ac:dyDescent="0.25">
      <c r="AJ868" s="5"/>
    </row>
    <row r="869" spans="36:36" x14ac:dyDescent="0.25">
      <c r="AJ869" s="5"/>
    </row>
    <row r="870" spans="36:36" x14ac:dyDescent="0.25">
      <c r="AJ870" s="5"/>
    </row>
    <row r="871" spans="36:36" x14ac:dyDescent="0.25">
      <c r="AJ871" s="5"/>
    </row>
    <row r="872" spans="36:36" x14ac:dyDescent="0.25">
      <c r="AJ872" s="5"/>
    </row>
    <row r="873" spans="36:36" x14ac:dyDescent="0.25">
      <c r="AJ873" s="5"/>
    </row>
    <row r="874" spans="36:36" x14ac:dyDescent="0.25">
      <c r="AJ874" s="5"/>
    </row>
    <row r="875" spans="36:36" x14ac:dyDescent="0.25">
      <c r="AJ875" s="5"/>
    </row>
    <row r="876" spans="36:36" x14ac:dyDescent="0.25">
      <c r="AJ876" s="5"/>
    </row>
    <row r="877" spans="36:36" x14ac:dyDescent="0.25">
      <c r="AJ877" s="5"/>
    </row>
    <row r="878" spans="36:36" x14ac:dyDescent="0.25">
      <c r="AJ878" s="5"/>
    </row>
    <row r="879" spans="36:36" x14ac:dyDescent="0.25">
      <c r="AJ879" s="5"/>
    </row>
    <row r="880" spans="36:36" x14ac:dyDescent="0.25">
      <c r="AJ880" s="5"/>
    </row>
    <row r="881" spans="36:36" x14ac:dyDescent="0.25">
      <c r="AJ881" s="5"/>
    </row>
    <row r="882" spans="36:36" x14ac:dyDescent="0.25">
      <c r="AJ882" s="5"/>
    </row>
    <row r="883" spans="36:36" x14ac:dyDescent="0.25">
      <c r="AJ883" s="5"/>
    </row>
    <row r="884" spans="36:36" x14ac:dyDescent="0.25">
      <c r="AJ884" s="5"/>
    </row>
    <row r="885" spans="36:36" x14ac:dyDescent="0.25">
      <c r="AJ885" s="5"/>
    </row>
    <row r="886" spans="36:36" x14ac:dyDescent="0.25">
      <c r="AJ886" s="5"/>
    </row>
    <row r="887" spans="36:36" x14ac:dyDescent="0.25">
      <c r="AJ887" s="5"/>
    </row>
    <row r="888" spans="36:36" x14ac:dyDescent="0.25">
      <c r="AJ888" s="5"/>
    </row>
    <row r="889" spans="36:36" x14ac:dyDescent="0.25">
      <c r="AJ889" s="5"/>
    </row>
    <row r="890" spans="36:36" x14ac:dyDescent="0.25">
      <c r="AJ890" s="5"/>
    </row>
    <row r="891" spans="36:36" x14ac:dyDescent="0.25">
      <c r="AJ891" s="5"/>
    </row>
    <row r="892" spans="36:36" x14ac:dyDescent="0.25">
      <c r="AJ892" s="5"/>
    </row>
    <row r="893" spans="36:36" x14ac:dyDescent="0.25">
      <c r="AJ893" s="5"/>
    </row>
    <row r="894" spans="36:36" x14ac:dyDescent="0.25">
      <c r="AJ894" s="5"/>
    </row>
    <row r="895" spans="36:36" x14ac:dyDescent="0.25">
      <c r="AJ895" s="5"/>
    </row>
    <row r="896" spans="36:36" x14ac:dyDescent="0.25">
      <c r="AJ896" s="5"/>
    </row>
    <row r="897" spans="36:36" x14ac:dyDescent="0.25">
      <c r="AJ897" s="5"/>
    </row>
    <row r="898" spans="36:36" x14ac:dyDescent="0.25">
      <c r="AJ898" s="5"/>
    </row>
    <row r="899" spans="36:36" x14ac:dyDescent="0.25">
      <c r="AJ899" s="5"/>
    </row>
    <row r="900" spans="36:36" x14ac:dyDescent="0.25">
      <c r="AJ900" s="5"/>
    </row>
    <row r="901" spans="36:36" x14ac:dyDescent="0.25">
      <c r="AJ901" s="5"/>
    </row>
    <row r="902" spans="36:36" x14ac:dyDescent="0.25">
      <c r="AJ902" s="5"/>
    </row>
    <row r="903" spans="36:36" x14ac:dyDescent="0.25">
      <c r="AJ903" s="5"/>
    </row>
    <row r="904" spans="36:36" x14ac:dyDescent="0.25">
      <c r="AJ904" s="5"/>
    </row>
    <row r="905" spans="36:36" x14ac:dyDescent="0.25">
      <c r="AJ905" s="5"/>
    </row>
    <row r="906" spans="36:36" x14ac:dyDescent="0.25">
      <c r="AJ906" s="5"/>
    </row>
    <row r="907" spans="36:36" x14ac:dyDescent="0.25">
      <c r="AJ907" s="5"/>
    </row>
    <row r="908" spans="36:36" x14ac:dyDescent="0.25">
      <c r="AJ908" s="5"/>
    </row>
    <row r="909" spans="36:36" x14ac:dyDescent="0.25">
      <c r="AJ909" s="5"/>
    </row>
    <row r="910" spans="36:36" x14ac:dyDescent="0.25">
      <c r="AJ910" s="5"/>
    </row>
    <row r="911" spans="36:36" x14ac:dyDescent="0.25">
      <c r="AJ911" s="5"/>
    </row>
    <row r="912" spans="36:36" x14ac:dyDescent="0.25">
      <c r="AJ912" s="5"/>
    </row>
    <row r="913" spans="36:36" x14ac:dyDescent="0.25">
      <c r="AJ913" s="5"/>
    </row>
    <row r="914" spans="36:36" x14ac:dyDescent="0.25">
      <c r="AJ914" s="5"/>
    </row>
    <row r="915" spans="36:36" x14ac:dyDescent="0.25">
      <c r="AJ915" s="5"/>
    </row>
    <row r="916" spans="36:36" x14ac:dyDescent="0.25">
      <c r="AJ916" s="5"/>
    </row>
    <row r="917" spans="36:36" x14ac:dyDescent="0.25">
      <c r="AJ917" s="5"/>
    </row>
    <row r="918" spans="36:36" x14ac:dyDescent="0.25">
      <c r="AJ918" s="5"/>
    </row>
    <row r="919" spans="36:36" x14ac:dyDescent="0.25">
      <c r="AJ919" s="5"/>
    </row>
    <row r="920" spans="36:36" x14ac:dyDescent="0.25">
      <c r="AJ920" s="5"/>
    </row>
    <row r="921" spans="36:36" x14ac:dyDescent="0.25">
      <c r="AJ921" s="5"/>
    </row>
    <row r="922" spans="36:36" x14ac:dyDescent="0.25">
      <c r="AJ922" s="5"/>
    </row>
    <row r="923" spans="36:36" x14ac:dyDescent="0.25">
      <c r="AJ923" s="5"/>
    </row>
    <row r="924" spans="36:36" x14ac:dyDescent="0.25">
      <c r="AJ924" s="5"/>
    </row>
    <row r="925" spans="36:36" x14ac:dyDescent="0.25">
      <c r="AJ925" s="5"/>
    </row>
    <row r="926" spans="36:36" x14ac:dyDescent="0.25">
      <c r="AJ926" s="5"/>
    </row>
    <row r="927" spans="36:36" x14ac:dyDescent="0.25">
      <c r="AJ927" s="5"/>
    </row>
    <row r="928" spans="36:36" x14ac:dyDescent="0.25">
      <c r="AJ928" s="5"/>
    </row>
    <row r="929" spans="36:36" x14ac:dyDescent="0.25">
      <c r="AJ929" s="5"/>
    </row>
    <row r="930" spans="36:36" x14ac:dyDescent="0.25">
      <c r="AJ930" s="5"/>
    </row>
    <row r="931" spans="36:36" x14ac:dyDescent="0.25">
      <c r="AJ931" s="5"/>
    </row>
    <row r="932" spans="36:36" x14ac:dyDescent="0.25">
      <c r="AJ932" s="5"/>
    </row>
    <row r="933" spans="36:36" x14ac:dyDescent="0.25">
      <c r="AJ933" s="5"/>
    </row>
    <row r="934" spans="36:36" x14ac:dyDescent="0.25">
      <c r="AJ934" s="5"/>
    </row>
    <row r="935" spans="36:36" x14ac:dyDescent="0.25">
      <c r="AJ935" s="5"/>
    </row>
    <row r="936" spans="36:36" x14ac:dyDescent="0.25">
      <c r="AJ936" s="5"/>
    </row>
    <row r="937" spans="36:36" x14ac:dyDescent="0.25">
      <c r="AJ937" s="5"/>
    </row>
    <row r="938" spans="36:36" x14ac:dyDescent="0.25">
      <c r="AJ938" s="5"/>
    </row>
    <row r="939" spans="36:36" x14ac:dyDescent="0.25">
      <c r="AJ939" s="5"/>
    </row>
    <row r="940" spans="36:36" x14ac:dyDescent="0.25">
      <c r="AJ940" s="5"/>
    </row>
    <row r="941" spans="36:36" x14ac:dyDescent="0.25">
      <c r="AJ941" s="5"/>
    </row>
    <row r="942" spans="36:36" x14ac:dyDescent="0.25">
      <c r="AJ942" s="5"/>
    </row>
    <row r="943" spans="36:36" x14ac:dyDescent="0.25">
      <c r="AJ943" s="5"/>
    </row>
    <row r="944" spans="36:36" x14ac:dyDescent="0.25">
      <c r="AJ944" s="5"/>
    </row>
    <row r="945" spans="36:36" x14ac:dyDescent="0.25">
      <c r="AJ945" s="5"/>
    </row>
    <row r="946" spans="36:36" x14ac:dyDescent="0.25">
      <c r="AJ946" s="5"/>
    </row>
    <row r="947" spans="36:36" x14ac:dyDescent="0.25">
      <c r="AJ947" s="5"/>
    </row>
    <row r="948" spans="36:36" x14ac:dyDescent="0.25">
      <c r="AJ948" s="5"/>
    </row>
    <row r="949" spans="36:36" x14ac:dyDescent="0.25">
      <c r="AJ949" s="5"/>
    </row>
    <row r="950" spans="36:36" x14ac:dyDescent="0.25">
      <c r="AJ950" s="5"/>
    </row>
    <row r="951" spans="36:36" x14ac:dyDescent="0.25">
      <c r="AJ951" s="5"/>
    </row>
    <row r="952" spans="36:36" x14ac:dyDescent="0.25">
      <c r="AJ952" s="5"/>
    </row>
    <row r="953" spans="36:36" x14ac:dyDescent="0.25">
      <c r="AJ953" s="5"/>
    </row>
    <row r="954" spans="36:36" x14ac:dyDescent="0.25">
      <c r="AJ954" s="5"/>
    </row>
    <row r="955" spans="36:36" x14ac:dyDescent="0.25">
      <c r="AJ955" s="5"/>
    </row>
    <row r="956" spans="36:36" x14ac:dyDescent="0.25">
      <c r="AJ956" s="5"/>
    </row>
    <row r="957" spans="36:36" x14ac:dyDescent="0.25">
      <c r="AJ957" s="5"/>
    </row>
    <row r="958" spans="36:36" x14ac:dyDescent="0.25">
      <c r="AJ958" s="5"/>
    </row>
    <row r="959" spans="36:36" x14ac:dyDescent="0.25">
      <c r="AJ959" s="5"/>
    </row>
    <row r="960" spans="36:36" x14ac:dyDescent="0.25">
      <c r="AJ960" s="5"/>
    </row>
    <row r="961" spans="36:36" x14ac:dyDescent="0.25">
      <c r="AJ961" s="5"/>
    </row>
    <row r="962" spans="36:36" x14ac:dyDescent="0.25">
      <c r="AJ962" s="5"/>
    </row>
    <row r="963" spans="36:36" x14ac:dyDescent="0.25">
      <c r="AJ963" s="5"/>
    </row>
    <row r="964" spans="36:36" x14ac:dyDescent="0.25">
      <c r="AJ964" s="5"/>
    </row>
    <row r="965" spans="36:36" x14ac:dyDescent="0.25">
      <c r="AJ965" s="5"/>
    </row>
    <row r="966" spans="36:36" x14ac:dyDescent="0.25">
      <c r="AJ966" s="5"/>
    </row>
    <row r="967" spans="36:36" x14ac:dyDescent="0.25">
      <c r="AJ967" s="5"/>
    </row>
    <row r="968" spans="36:36" x14ac:dyDescent="0.25">
      <c r="AJ968" s="5"/>
    </row>
    <row r="969" spans="36:36" x14ac:dyDescent="0.25">
      <c r="AJ969" s="5"/>
    </row>
    <row r="970" spans="36:36" x14ac:dyDescent="0.25">
      <c r="AJ970" s="5"/>
    </row>
    <row r="971" spans="36:36" x14ac:dyDescent="0.25">
      <c r="AJ971" s="5"/>
    </row>
    <row r="972" spans="36:36" x14ac:dyDescent="0.25">
      <c r="AJ972" s="5"/>
    </row>
    <row r="973" spans="36:36" x14ac:dyDescent="0.25">
      <c r="AJ973" s="5"/>
    </row>
    <row r="974" spans="36:36" x14ac:dyDescent="0.25">
      <c r="AJ974" s="5"/>
    </row>
    <row r="975" spans="36:36" x14ac:dyDescent="0.25">
      <c r="AJ975" s="5"/>
    </row>
    <row r="976" spans="36:36" x14ac:dyDescent="0.25">
      <c r="AJ976" s="5"/>
    </row>
    <row r="977" spans="36:36" x14ac:dyDescent="0.25">
      <c r="AJ977" s="5"/>
    </row>
    <row r="978" spans="36:36" x14ac:dyDescent="0.25">
      <c r="AJ978" s="5"/>
    </row>
    <row r="979" spans="36:36" x14ac:dyDescent="0.25">
      <c r="AJ979" s="5"/>
    </row>
    <row r="980" spans="36:36" x14ac:dyDescent="0.25">
      <c r="AJ980" s="5"/>
    </row>
    <row r="981" spans="36:36" x14ac:dyDescent="0.25">
      <c r="AJ981" s="5"/>
    </row>
    <row r="982" spans="36:36" x14ac:dyDescent="0.25">
      <c r="AJ982" s="5"/>
    </row>
    <row r="983" spans="36:36" x14ac:dyDescent="0.25">
      <c r="AJ983" s="5"/>
    </row>
    <row r="984" spans="36:36" x14ac:dyDescent="0.25">
      <c r="AJ984" s="5"/>
    </row>
    <row r="985" spans="36:36" x14ac:dyDescent="0.25">
      <c r="AJ985" s="5"/>
    </row>
    <row r="986" spans="36:36" x14ac:dyDescent="0.25">
      <c r="AJ986" s="5"/>
    </row>
    <row r="987" spans="36:36" x14ac:dyDescent="0.25">
      <c r="AJ987" s="5"/>
    </row>
    <row r="988" spans="36:36" x14ac:dyDescent="0.25">
      <c r="AJ988" s="5"/>
    </row>
    <row r="989" spans="36:36" x14ac:dyDescent="0.25">
      <c r="AJ989" s="5"/>
    </row>
    <row r="990" spans="36:36" x14ac:dyDescent="0.25">
      <c r="AJ990" s="5"/>
    </row>
    <row r="991" spans="36:36" x14ac:dyDescent="0.25">
      <c r="AJ991" s="5"/>
    </row>
    <row r="992" spans="36:36" x14ac:dyDescent="0.25">
      <c r="AJ992" s="5"/>
    </row>
    <row r="993" spans="36:36" x14ac:dyDescent="0.25">
      <c r="AJ993" s="5"/>
    </row>
    <row r="994" spans="36:36" x14ac:dyDescent="0.25">
      <c r="AJ994" s="5"/>
    </row>
    <row r="995" spans="36:36" x14ac:dyDescent="0.25">
      <c r="AJ995" s="5"/>
    </row>
    <row r="996" spans="36:36" x14ac:dyDescent="0.25">
      <c r="AJ996" s="5"/>
    </row>
    <row r="997" spans="36:36" x14ac:dyDescent="0.25">
      <c r="AJ997" s="5"/>
    </row>
    <row r="998" spans="36:36" x14ac:dyDescent="0.25">
      <c r="AJ998" s="5"/>
    </row>
    <row r="999" spans="36:36" x14ac:dyDescent="0.25">
      <c r="AJ999" s="5"/>
    </row>
    <row r="1000" spans="36:36" x14ac:dyDescent="0.25">
      <c r="AJ1000" s="5"/>
    </row>
    <row r="1001" spans="36:36" x14ac:dyDescent="0.25">
      <c r="AJ1001" s="5"/>
    </row>
    <row r="1002" spans="36:36" x14ac:dyDescent="0.25">
      <c r="AJ1002" s="5"/>
    </row>
    <row r="1003" spans="36:36" x14ac:dyDescent="0.25">
      <c r="AJ1003" s="5"/>
    </row>
    <row r="1004" spans="36:36" x14ac:dyDescent="0.25">
      <c r="AJ1004" s="5"/>
    </row>
    <row r="1005" spans="36:36" x14ac:dyDescent="0.25">
      <c r="AJ1005" s="5"/>
    </row>
    <row r="1006" spans="36:36" x14ac:dyDescent="0.25">
      <c r="AJ1006" s="5"/>
    </row>
    <row r="1007" spans="36:36" x14ac:dyDescent="0.25">
      <c r="AJ1007" s="5"/>
    </row>
    <row r="1008" spans="36:36" x14ac:dyDescent="0.25">
      <c r="AJ1008" s="5"/>
    </row>
    <row r="1009" spans="36:36" x14ac:dyDescent="0.25">
      <c r="AJ1009" s="5"/>
    </row>
    <row r="1010" spans="36:36" x14ac:dyDescent="0.25">
      <c r="AJ1010" s="5"/>
    </row>
    <row r="1011" spans="36:36" x14ac:dyDescent="0.25">
      <c r="AJ1011" s="5"/>
    </row>
    <row r="1012" spans="36:36" x14ac:dyDescent="0.25">
      <c r="AJ1012" s="5"/>
    </row>
    <row r="1013" spans="36:36" x14ac:dyDescent="0.25">
      <c r="AJ1013" s="5"/>
    </row>
    <row r="1014" spans="36:36" x14ac:dyDescent="0.25">
      <c r="AJ1014" s="5"/>
    </row>
    <row r="1015" spans="36:36" x14ac:dyDescent="0.25">
      <c r="AJ1015" s="5"/>
    </row>
    <row r="1016" spans="36:36" x14ac:dyDescent="0.25">
      <c r="AJ1016" s="5"/>
    </row>
    <row r="1017" spans="36:36" x14ac:dyDescent="0.25">
      <c r="AJ1017" s="5"/>
    </row>
    <row r="1018" spans="36:36" x14ac:dyDescent="0.25">
      <c r="AJ1018" s="5"/>
    </row>
    <row r="1019" spans="36:36" x14ac:dyDescent="0.25">
      <c r="AJ1019" s="5"/>
    </row>
    <row r="1020" spans="36:36" x14ac:dyDescent="0.25">
      <c r="AJ1020" s="5"/>
    </row>
    <row r="1021" spans="36:36" x14ac:dyDescent="0.25">
      <c r="AJ1021" s="5"/>
    </row>
    <row r="1022" spans="36:36" x14ac:dyDescent="0.25">
      <c r="AJ1022" s="5"/>
    </row>
    <row r="1023" spans="36:36" x14ac:dyDescent="0.25">
      <c r="AJ1023" s="5"/>
    </row>
    <row r="1024" spans="36:36" x14ac:dyDescent="0.25">
      <c r="AJ1024" s="5"/>
    </row>
    <row r="1025" spans="36:36" x14ac:dyDescent="0.25">
      <c r="AJ1025" s="5"/>
    </row>
    <row r="1026" spans="36:36" x14ac:dyDescent="0.25">
      <c r="AJ1026" s="5"/>
    </row>
    <row r="1027" spans="36:36" x14ac:dyDescent="0.25">
      <c r="AJ1027" s="5"/>
    </row>
    <row r="1028" spans="36:36" x14ac:dyDescent="0.25">
      <c r="AJ1028" s="5"/>
    </row>
    <row r="1029" spans="36:36" x14ac:dyDescent="0.25">
      <c r="AJ1029" s="5"/>
    </row>
    <row r="1030" spans="36:36" x14ac:dyDescent="0.25">
      <c r="AJ1030" s="5"/>
    </row>
    <row r="1031" spans="36:36" x14ac:dyDescent="0.25">
      <c r="AJ1031" s="5"/>
    </row>
    <row r="1032" spans="36:36" x14ac:dyDescent="0.25">
      <c r="AJ1032" s="5"/>
    </row>
    <row r="1033" spans="36:36" x14ac:dyDescent="0.25">
      <c r="AJ1033" s="5"/>
    </row>
    <row r="1034" spans="36:36" x14ac:dyDescent="0.25">
      <c r="AJ1034" s="5"/>
    </row>
    <row r="1035" spans="36:36" x14ac:dyDescent="0.25">
      <c r="AJ1035" s="5"/>
    </row>
    <row r="1036" spans="36:36" x14ac:dyDescent="0.25">
      <c r="AJ1036" s="5"/>
    </row>
    <row r="1037" spans="36:36" x14ac:dyDescent="0.25">
      <c r="AJ1037" s="5"/>
    </row>
    <row r="1038" spans="36:36" x14ac:dyDescent="0.25">
      <c r="AJ1038" s="5"/>
    </row>
    <row r="1039" spans="36:36" x14ac:dyDescent="0.25">
      <c r="AJ1039" s="5"/>
    </row>
    <row r="1040" spans="36:36" x14ac:dyDescent="0.25">
      <c r="AJ1040" s="5"/>
    </row>
    <row r="1041" spans="36:36" x14ac:dyDescent="0.25">
      <c r="AJ1041" s="5"/>
    </row>
    <row r="1042" spans="36:36" x14ac:dyDescent="0.25">
      <c r="AJ1042" s="5"/>
    </row>
    <row r="1043" spans="36:36" x14ac:dyDescent="0.25">
      <c r="AJ1043" s="5"/>
    </row>
    <row r="1044" spans="36:36" x14ac:dyDescent="0.25">
      <c r="AJ1044" s="5"/>
    </row>
    <row r="1045" spans="36:36" x14ac:dyDescent="0.25">
      <c r="AJ1045" s="5"/>
    </row>
    <row r="1046" spans="36:36" x14ac:dyDescent="0.25">
      <c r="AJ1046" s="5"/>
    </row>
    <row r="1047" spans="36:36" x14ac:dyDescent="0.25">
      <c r="AJ1047" s="5"/>
    </row>
    <row r="1048" spans="36:36" x14ac:dyDescent="0.25">
      <c r="AJ1048" s="5"/>
    </row>
    <row r="1049" spans="36:36" x14ac:dyDescent="0.25">
      <c r="AJ1049" s="5"/>
    </row>
    <row r="1050" spans="36:36" x14ac:dyDescent="0.25">
      <c r="AJ1050" s="5"/>
    </row>
    <row r="1051" spans="36:36" x14ac:dyDescent="0.25">
      <c r="AJ1051" s="5"/>
    </row>
    <row r="1052" spans="36:36" x14ac:dyDescent="0.25">
      <c r="AJ1052" s="5"/>
    </row>
    <row r="1053" spans="36:36" x14ac:dyDescent="0.25">
      <c r="AJ1053" s="5"/>
    </row>
    <row r="1054" spans="36:36" x14ac:dyDescent="0.25">
      <c r="AJ1054" s="5"/>
    </row>
    <row r="1055" spans="36:36" x14ac:dyDescent="0.25">
      <c r="AJ1055" s="5"/>
    </row>
    <row r="1056" spans="36:36" x14ac:dyDescent="0.25">
      <c r="AJ1056" s="5"/>
    </row>
    <row r="1057" spans="36:36" x14ac:dyDescent="0.25">
      <c r="AJ1057" s="5"/>
    </row>
    <row r="1058" spans="36:36" x14ac:dyDescent="0.25">
      <c r="AJ1058" s="5"/>
    </row>
    <row r="1059" spans="36:36" x14ac:dyDescent="0.25">
      <c r="AJ1059" s="5"/>
    </row>
    <row r="1060" spans="36:36" x14ac:dyDescent="0.25">
      <c r="AJ1060" s="5"/>
    </row>
    <row r="1061" spans="36:36" x14ac:dyDescent="0.25">
      <c r="AJ1061" s="5"/>
    </row>
    <row r="1062" spans="36:36" x14ac:dyDescent="0.25">
      <c r="AJ1062" s="5"/>
    </row>
    <row r="1063" spans="36:36" x14ac:dyDescent="0.25">
      <c r="AJ1063" s="5"/>
    </row>
    <row r="1064" spans="36:36" x14ac:dyDescent="0.25">
      <c r="AJ1064" s="5"/>
    </row>
    <row r="1065" spans="36:36" x14ac:dyDescent="0.25">
      <c r="AJ1065" s="5"/>
    </row>
    <row r="1066" spans="36:36" x14ac:dyDescent="0.25">
      <c r="AJ1066" s="5"/>
    </row>
    <row r="1067" spans="36:36" x14ac:dyDescent="0.25">
      <c r="AJ1067" s="5"/>
    </row>
    <row r="1068" spans="36:36" x14ac:dyDescent="0.25">
      <c r="AJ1068" s="5"/>
    </row>
    <row r="1069" spans="36:36" x14ac:dyDescent="0.25">
      <c r="AJ1069" s="5"/>
    </row>
    <row r="1070" spans="36:36" x14ac:dyDescent="0.25">
      <c r="AJ1070" s="5"/>
    </row>
    <row r="1071" spans="36:36" x14ac:dyDescent="0.25">
      <c r="AJ1071" s="5"/>
    </row>
    <row r="1072" spans="36:36" x14ac:dyDescent="0.25">
      <c r="AJ1072" s="5"/>
    </row>
    <row r="1073" spans="36:36" x14ac:dyDescent="0.25">
      <c r="AJ1073" s="5"/>
    </row>
    <row r="1074" spans="36:36" x14ac:dyDescent="0.25">
      <c r="AJ1074" s="5"/>
    </row>
    <row r="1075" spans="36:36" x14ac:dyDescent="0.25">
      <c r="AJ1075" s="5"/>
    </row>
    <row r="1076" spans="36:36" x14ac:dyDescent="0.25">
      <c r="AJ1076" s="5"/>
    </row>
    <row r="1077" spans="36:36" x14ac:dyDescent="0.25">
      <c r="AJ1077" s="5"/>
    </row>
    <row r="1078" spans="36:36" x14ac:dyDescent="0.25">
      <c r="AJ1078" s="5"/>
    </row>
    <row r="1079" spans="36:36" x14ac:dyDescent="0.25">
      <c r="AJ1079" s="5"/>
    </row>
    <row r="1080" spans="36:36" x14ac:dyDescent="0.25">
      <c r="AJ1080" s="5"/>
    </row>
    <row r="1081" spans="36:36" x14ac:dyDescent="0.25">
      <c r="AJ1081" s="5"/>
    </row>
    <row r="1082" spans="36:36" x14ac:dyDescent="0.25">
      <c r="AJ1082" s="5"/>
    </row>
    <row r="1083" spans="36:36" x14ac:dyDescent="0.25">
      <c r="AJ1083" s="5"/>
    </row>
    <row r="1084" spans="36:36" x14ac:dyDescent="0.25">
      <c r="AJ1084" s="5"/>
    </row>
    <row r="1085" spans="36:36" x14ac:dyDescent="0.25">
      <c r="AJ1085" s="5"/>
    </row>
    <row r="1086" spans="36:36" x14ac:dyDescent="0.25">
      <c r="AJ1086" s="5"/>
    </row>
    <row r="1087" spans="36:36" x14ac:dyDescent="0.25">
      <c r="AJ1087" s="5"/>
    </row>
    <row r="1088" spans="36:36" x14ac:dyDescent="0.25">
      <c r="AJ1088" s="5"/>
    </row>
    <row r="1089" spans="36:36" x14ac:dyDescent="0.25">
      <c r="AJ1089" s="5"/>
    </row>
    <row r="1090" spans="36:36" x14ac:dyDescent="0.25">
      <c r="AJ1090" s="5"/>
    </row>
    <row r="1091" spans="36:36" x14ac:dyDescent="0.25">
      <c r="AJ1091" s="5"/>
    </row>
    <row r="1092" spans="36:36" x14ac:dyDescent="0.25">
      <c r="AJ1092" s="5"/>
    </row>
    <row r="1093" spans="36:36" x14ac:dyDescent="0.25">
      <c r="AJ1093" s="5"/>
    </row>
    <row r="1094" spans="36:36" x14ac:dyDescent="0.25">
      <c r="AJ1094" s="5"/>
    </row>
    <row r="1095" spans="36:36" x14ac:dyDescent="0.25">
      <c r="AJ1095" s="5"/>
    </row>
    <row r="1096" spans="36:36" x14ac:dyDescent="0.25">
      <c r="AJ1096" s="5"/>
    </row>
    <row r="1097" spans="36:36" x14ac:dyDescent="0.25">
      <c r="AJ1097" s="5"/>
    </row>
    <row r="1098" spans="36:36" x14ac:dyDescent="0.25">
      <c r="AJ1098" s="5"/>
    </row>
    <row r="1099" spans="36:36" x14ac:dyDescent="0.25">
      <c r="AJ1099" s="5"/>
    </row>
    <row r="1100" spans="36:36" x14ac:dyDescent="0.25">
      <c r="AJ1100" s="5"/>
    </row>
    <row r="1101" spans="36:36" x14ac:dyDescent="0.25">
      <c r="AJ1101" s="5"/>
    </row>
    <row r="1102" spans="36:36" x14ac:dyDescent="0.25">
      <c r="AJ1102" s="5"/>
    </row>
    <row r="1103" spans="36:36" x14ac:dyDescent="0.25">
      <c r="AJ1103" s="5"/>
    </row>
    <row r="1104" spans="36:36" x14ac:dyDescent="0.25">
      <c r="AJ1104" s="5"/>
    </row>
    <row r="1105" spans="36:36" x14ac:dyDescent="0.25">
      <c r="AJ1105" s="5"/>
    </row>
    <row r="1106" spans="36:36" x14ac:dyDescent="0.25">
      <c r="AJ1106" s="5"/>
    </row>
    <row r="1107" spans="36:36" x14ac:dyDescent="0.25">
      <c r="AJ1107" s="5"/>
    </row>
    <row r="1108" spans="36:36" x14ac:dyDescent="0.25">
      <c r="AJ1108" s="5"/>
    </row>
    <row r="1109" spans="36:36" x14ac:dyDescent="0.25">
      <c r="AJ1109" s="5"/>
    </row>
    <row r="1110" spans="36:36" x14ac:dyDescent="0.25">
      <c r="AJ1110" s="5"/>
    </row>
    <row r="1111" spans="36:36" x14ac:dyDescent="0.25">
      <c r="AJ1111" s="5"/>
    </row>
    <row r="1112" spans="36:36" x14ac:dyDescent="0.25">
      <c r="AJ1112" s="5"/>
    </row>
    <row r="1113" spans="36:36" x14ac:dyDescent="0.25">
      <c r="AJ1113" s="5"/>
    </row>
    <row r="1114" spans="36:36" x14ac:dyDescent="0.25">
      <c r="AJ1114" s="5"/>
    </row>
    <row r="1115" spans="36:36" x14ac:dyDescent="0.25">
      <c r="AJ1115" s="5"/>
    </row>
    <row r="1116" spans="36:36" x14ac:dyDescent="0.25">
      <c r="AJ1116" s="5"/>
    </row>
    <row r="1117" spans="36:36" x14ac:dyDescent="0.25">
      <c r="AJ1117" s="5"/>
    </row>
    <row r="1118" spans="36:36" x14ac:dyDescent="0.25">
      <c r="AJ1118" s="5"/>
    </row>
    <row r="1119" spans="36:36" x14ac:dyDescent="0.25">
      <c r="AJ1119" s="5"/>
    </row>
    <row r="1120" spans="36:36" x14ac:dyDescent="0.25">
      <c r="AJ1120" s="5"/>
    </row>
    <row r="1121" spans="36:36" x14ac:dyDescent="0.25">
      <c r="AJ1121" s="5"/>
    </row>
    <row r="1122" spans="36:36" x14ac:dyDescent="0.25">
      <c r="AJ1122" s="5"/>
    </row>
    <row r="1123" spans="36:36" x14ac:dyDescent="0.25">
      <c r="AJ1123" s="5"/>
    </row>
    <row r="1124" spans="36:36" x14ac:dyDescent="0.25">
      <c r="AJ1124" s="5"/>
    </row>
    <row r="1125" spans="36:36" x14ac:dyDescent="0.25">
      <c r="AJ1125" s="5"/>
    </row>
    <row r="1126" spans="36:36" x14ac:dyDescent="0.25">
      <c r="AJ1126" s="5"/>
    </row>
    <row r="1127" spans="36:36" x14ac:dyDescent="0.25">
      <c r="AJ1127" s="5"/>
    </row>
    <row r="1128" spans="36:36" x14ac:dyDescent="0.25">
      <c r="AJ1128" s="5"/>
    </row>
    <row r="1129" spans="36:36" x14ac:dyDescent="0.25">
      <c r="AJ1129" s="5"/>
    </row>
    <row r="1130" spans="36:36" x14ac:dyDescent="0.25">
      <c r="AJ1130" s="5"/>
    </row>
    <row r="1131" spans="36:36" x14ac:dyDescent="0.25">
      <c r="AJ1131" s="5"/>
    </row>
    <row r="1132" spans="36:36" x14ac:dyDescent="0.25">
      <c r="AJ1132" s="5"/>
    </row>
    <row r="1133" spans="36:36" x14ac:dyDescent="0.25">
      <c r="AJ1133" s="5"/>
    </row>
    <row r="1134" spans="36:36" x14ac:dyDescent="0.25">
      <c r="AJ1134" s="5"/>
    </row>
    <row r="1135" spans="36:36" x14ac:dyDescent="0.25">
      <c r="AJ1135" s="5"/>
    </row>
    <row r="1136" spans="36:36" x14ac:dyDescent="0.25">
      <c r="AJ1136" s="5"/>
    </row>
    <row r="1137" spans="36:36" x14ac:dyDescent="0.25">
      <c r="AJ1137" s="5"/>
    </row>
    <row r="1138" spans="36:36" x14ac:dyDescent="0.25">
      <c r="AJ1138" s="5"/>
    </row>
    <row r="1139" spans="36:36" x14ac:dyDescent="0.25">
      <c r="AJ1139" s="5"/>
    </row>
    <row r="1140" spans="36:36" x14ac:dyDescent="0.25">
      <c r="AJ1140" s="5"/>
    </row>
    <row r="1141" spans="36:36" x14ac:dyDescent="0.25">
      <c r="AJ1141" s="5"/>
    </row>
    <row r="1142" spans="36:36" x14ac:dyDescent="0.25">
      <c r="AJ1142" s="5"/>
    </row>
    <row r="1143" spans="36:36" x14ac:dyDescent="0.25">
      <c r="AJ1143" s="5"/>
    </row>
    <row r="1144" spans="36:36" x14ac:dyDescent="0.25">
      <c r="AJ1144" s="5"/>
    </row>
    <row r="1145" spans="36:36" x14ac:dyDescent="0.25">
      <c r="AJ1145" s="5"/>
    </row>
    <row r="1146" spans="36:36" x14ac:dyDescent="0.25">
      <c r="AJ1146" s="5"/>
    </row>
    <row r="1147" spans="36:36" x14ac:dyDescent="0.25">
      <c r="AJ1147" s="5"/>
    </row>
    <row r="1148" spans="36:36" x14ac:dyDescent="0.25">
      <c r="AJ1148" s="5"/>
    </row>
    <row r="1149" spans="36:36" x14ac:dyDescent="0.25">
      <c r="AJ1149" s="5"/>
    </row>
    <row r="1150" spans="36:36" x14ac:dyDescent="0.25">
      <c r="AJ1150" s="5"/>
    </row>
    <row r="1151" spans="36:36" x14ac:dyDescent="0.25">
      <c r="AJ1151" s="5"/>
    </row>
    <row r="1152" spans="36:36" x14ac:dyDescent="0.25">
      <c r="AJ1152" s="5"/>
    </row>
    <row r="1153" spans="36:36" x14ac:dyDescent="0.25">
      <c r="AJ1153" s="5"/>
    </row>
    <row r="1154" spans="36:36" x14ac:dyDescent="0.25">
      <c r="AJ1154" s="5"/>
    </row>
    <row r="1155" spans="36:36" x14ac:dyDescent="0.25">
      <c r="AJ1155" s="5"/>
    </row>
    <row r="1156" spans="36:36" x14ac:dyDescent="0.25">
      <c r="AJ1156" s="5"/>
    </row>
    <row r="1157" spans="36:36" x14ac:dyDescent="0.25">
      <c r="AJ1157" s="5"/>
    </row>
    <row r="1158" spans="36:36" x14ac:dyDescent="0.25">
      <c r="AJ1158" s="5"/>
    </row>
    <row r="1159" spans="36:36" x14ac:dyDescent="0.25">
      <c r="AJ1159" s="5"/>
    </row>
    <row r="1160" spans="36:36" x14ac:dyDescent="0.25">
      <c r="AJ1160" s="5"/>
    </row>
    <row r="1161" spans="36:36" x14ac:dyDescent="0.25">
      <c r="AJ1161" s="5"/>
    </row>
    <row r="1162" spans="36:36" x14ac:dyDescent="0.25">
      <c r="AJ1162" s="5"/>
    </row>
    <row r="1163" spans="36:36" x14ac:dyDescent="0.25">
      <c r="AJ1163" s="5"/>
    </row>
    <row r="1164" spans="36:36" x14ac:dyDescent="0.25">
      <c r="AJ1164" s="5"/>
    </row>
    <row r="1165" spans="36:36" x14ac:dyDescent="0.25">
      <c r="AJ1165" s="5"/>
    </row>
    <row r="1166" spans="36:36" x14ac:dyDescent="0.25">
      <c r="AJ1166" s="5"/>
    </row>
    <row r="1167" spans="36:36" x14ac:dyDescent="0.25">
      <c r="AJ1167" s="5"/>
    </row>
    <row r="1168" spans="36:36" x14ac:dyDescent="0.25">
      <c r="AJ1168" s="5"/>
    </row>
    <row r="1169" spans="36:36" x14ac:dyDescent="0.25">
      <c r="AJ1169" s="5"/>
    </row>
    <row r="1170" spans="36:36" x14ac:dyDescent="0.25">
      <c r="AJ1170" s="5"/>
    </row>
    <row r="1171" spans="36:36" x14ac:dyDescent="0.25">
      <c r="AJ1171" s="5"/>
    </row>
    <row r="1172" spans="36:36" x14ac:dyDescent="0.25">
      <c r="AJ1172" s="5"/>
    </row>
    <row r="1173" spans="36:36" x14ac:dyDescent="0.25">
      <c r="AJ1173" s="5"/>
    </row>
    <row r="1174" spans="36:36" x14ac:dyDescent="0.25">
      <c r="AJ1174" s="5"/>
    </row>
    <row r="1175" spans="36:36" x14ac:dyDescent="0.25">
      <c r="AJ1175" s="5"/>
    </row>
    <row r="1176" spans="36:36" x14ac:dyDescent="0.25">
      <c r="AJ1176" s="5"/>
    </row>
    <row r="1177" spans="36:36" x14ac:dyDescent="0.25">
      <c r="AJ1177" s="5"/>
    </row>
    <row r="1178" spans="36:36" x14ac:dyDescent="0.25">
      <c r="AJ1178" s="5"/>
    </row>
    <row r="1179" spans="36:36" x14ac:dyDescent="0.25">
      <c r="AJ1179" s="5"/>
    </row>
    <row r="1180" spans="36:36" x14ac:dyDescent="0.25">
      <c r="AJ1180" s="5"/>
    </row>
    <row r="1181" spans="36:36" x14ac:dyDescent="0.25">
      <c r="AJ1181" s="5"/>
    </row>
    <row r="1182" spans="36:36" x14ac:dyDescent="0.25">
      <c r="AJ1182" s="5"/>
    </row>
    <row r="1183" spans="36:36" x14ac:dyDescent="0.25">
      <c r="AJ1183" s="5"/>
    </row>
    <row r="1184" spans="36:36" x14ac:dyDescent="0.25">
      <c r="AJ1184" s="5"/>
    </row>
    <row r="1185" spans="36:36" x14ac:dyDescent="0.25">
      <c r="AJ1185" s="5"/>
    </row>
    <row r="1186" spans="36:36" x14ac:dyDescent="0.25">
      <c r="AJ1186" s="5"/>
    </row>
    <row r="1187" spans="36:36" x14ac:dyDescent="0.25">
      <c r="AJ1187" s="5"/>
    </row>
    <row r="1188" spans="36:36" x14ac:dyDescent="0.25">
      <c r="AJ1188" s="5"/>
    </row>
    <row r="1189" spans="36:36" x14ac:dyDescent="0.25">
      <c r="AJ1189" s="5"/>
    </row>
    <row r="1190" spans="36:36" x14ac:dyDescent="0.25">
      <c r="AJ1190" s="5"/>
    </row>
    <row r="1191" spans="36:36" x14ac:dyDescent="0.25">
      <c r="AJ1191" s="5"/>
    </row>
    <row r="1192" spans="36:36" x14ac:dyDescent="0.25">
      <c r="AJ1192" s="5"/>
    </row>
    <row r="1193" spans="36:36" x14ac:dyDescent="0.25">
      <c r="AJ1193" s="5"/>
    </row>
    <row r="1194" spans="36:36" x14ac:dyDescent="0.25">
      <c r="AJ1194" s="5"/>
    </row>
    <row r="1195" spans="36:36" x14ac:dyDescent="0.25">
      <c r="AJ1195" s="5"/>
    </row>
    <row r="1196" spans="36:36" x14ac:dyDescent="0.25">
      <c r="AJ1196" s="5"/>
    </row>
    <row r="1197" spans="36:36" x14ac:dyDescent="0.25">
      <c r="AJ1197" s="5"/>
    </row>
    <row r="1198" spans="36:36" x14ac:dyDescent="0.25">
      <c r="AJ1198" s="5"/>
    </row>
    <row r="1199" spans="36:36" x14ac:dyDescent="0.25">
      <c r="AJ1199" s="5"/>
    </row>
    <row r="1200" spans="36:36" x14ac:dyDescent="0.25">
      <c r="AJ1200" s="5"/>
    </row>
    <row r="1201" spans="36:36" x14ac:dyDescent="0.25">
      <c r="AJ1201" s="5"/>
    </row>
    <row r="1202" spans="36:36" x14ac:dyDescent="0.25">
      <c r="AJ1202" s="5"/>
    </row>
    <row r="1203" spans="36:36" x14ac:dyDescent="0.25">
      <c r="AJ1203" s="5"/>
    </row>
    <row r="1204" spans="36:36" x14ac:dyDescent="0.25">
      <c r="AJ1204" s="5"/>
    </row>
    <row r="1205" spans="36:36" x14ac:dyDescent="0.25">
      <c r="AJ1205" s="5"/>
    </row>
    <row r="1206" spans="36:36" x14ac:dyDescent="0.25">
      <c r="AJ1206" s="5"/>
    </row>
    <row r="1207" spans="36:36" x14ac:dyDescent="0.25">
      <c r="AJ1207" s="5"/>
    </row>
    <row r="1208" spans="36:36" x14ac:dyDescent="0.25">
      <c r="AJ1208" s="5"/>
    </row>
    <row r="1209" spans="36:36" x14ac:dyDescent="0.25">
      <c r="AJ1209" s="5"/>
    </row>
    <row r="1210" spans="36:36" x14ac:dyDescent="0.25">
      <c r="AJ1210" s="5"/>
    </row>
    <row r="1211" spans="36:36" x14ac:dyDescent="0.25">
      <c r="AJ1211" s="5"/>
    </row>
    <row r="1212" spans="36:36" x14ac:dyDescent="0.25">
      <c r="AJ1212" s="5"/>
    </row>
    <row r="1213" spans="36:36" x14ac:dyDescent="0.25">
      <c r="AJ1213" s="5"/>
    </row>
    <row r="1214" spans="36:36" x14ac:dyDescent="0.25">
      <c r="AJ1214" s="5"/>
    </row>
    <row r="1215" spans="36:36" x14ac:dyDescent="0.25">
      <c r="AJ1215" s="5"/>
    </row>
    <row r="1216" spans="36:36" x14ac:dyDescent="0.25">
      <c r="AJ1216" s="5"/>
    </row>
    <row r="1217" spans="36:36" x14ac:dyDescent="0.25">
      <c r="AJ1217" s="5"/>
    </row>
    <row r="1218" spans="36:36" x14ac:dyDescent="0.25">
      <c r="AJ1218" s="5"/>
    </row>
    <row r="1219" spans="36:36" x14ac:dyDescent="0.25">
      <c r="AJ1219" s="5"/>
    </row>
    <row r="1220" spans="36:36" x14ac:dyDescent="0.25">
      <c r="AJ1220" s="5"/>
    </row>
    <row r="1221" spans="36:36" x14ac:dyDescent="0.25">
      <c r="AJ1221" s="5"/>
    </row>
    <row r="1222" spans="36:36" x14ac:dyDescent="0.25">
      <c r="AJ1222" s="5"/>
    </row>
    <row r="1223" spans="36:36" x14ac:dyDescent="0.25">
      <c r="AJ1223" s="5"/>
    </row>
    <row r="1224" spans="36:36" x14ac:dyDescent="0.25">
      <c r="AJ1224" s="5"/>
    </row>
    <row r="1225" spans="36:36" x14ac:dyDescent="0.25">
      <c r="AJ1225" s="5"/>
    </row>
    <row r="1226" spans="36:36" x14ac:dyDescent="0.25">
      <c r="AJ1226" s="5"/>
    </row>
    <row r="1227" spans="36:36" x14ac:dyDescent="0.25">
      <c r="AJ1227" s="5"/>
    </row>
    <row r="1228" spans="36:36" x14ac:dyDescent="0.25">
      <c r="AJ1228" s="5"/>
    </row>
    <row r="1229" spans="36:36" x14ac:dyDescent="0.25">
      <c r="AJ1229" s="5"/>
    </row>
    <row r="1230" spans="36:36" x14ac:dyDescent="0.25">
      <c r="AJ1230" s="5"/>
    </row>
    <row r="1231" spans="36:36" x14ac:dyDescent="0.25">
      <c r="AJ1231" s="5"/>
    </row>
    <row r="1232" spans="36:36" x14ac:dyDescent="0.25">
      <c r="AJ1232" s="5"/>
    </row>
    <row r="1233" spans="36:36" x14ac:dyDescent="0.25">
      <c r="AJ1233" s="5"/>
    </row>
    <row r="1234" spans="36:36" x14ac:dyDescent="0.25">
      <c r="AJ1234" s="5"/>
    </row>
    <row r="1235" spans="36:36" x14ac:dyDescent="0.25">
      <c r="AJ1235" s="5"/>
    </row>
    <row r="1236" spans="36:36" x14ac:dyDescent="0.25">
      <c r="AJ1236" s="5"/>
    </row>
    <row r="1237" spans="36:36" x14ac:dyDescent="0.25">
      <c r="AJ1237" s="5"/>
    </row>
    <row r="1238" spans="36:36" x14ac:dyDescent="0.25">
      <c r="AJ1238" s="5"/>
    </row>
    <row r="1239" spans="36:36" x14ac:dyDescent="0.25">
      <c r="AJ1239" s="5"/>
    </row>
    <row r="1240" spans="36:36" x14ac:dyDescent="0.25">
      <c r="AJ1240" s="5"/>
    </row>
    <row r="1241" spans="36:36" x14ac:dyDescent="0.25">
      <c r="AJ1241" s="5"/>
    </row>
    <row r="1242" spans="36:36" x14ac:dyDescent="0.25">
      <c r="AJ1242" s="5"/>
    </row>
    <row r="1243" spans="36:36" x14ac:dyDescent="0.25">
      <c r="AJ1243" s="5"/>
    </row>
    <row r="1244" spans="36:36" x14ac:dyDescent="0.25">
      <c r="AJ1244" s="5"/>
    </row>
    <row r="1245" spans="36:36" x14ac:dyDescent="0.25">
      <c r="AJ1245" s="5"/>
    </row>
    <row r="1246" spans="36:36" x14ac:dyDescent="0.25">
      <c r="AJ1246" s="5"/>
    </row>
    <row r="1247" spans="36:36" x14ac:dyDescent="0.25">
      <c r="AJ1247" s="5"/>
    </row>
    <row r="1248" spans="36:36" x14ac:dyDescent="0.25">
      <c r="AJ1248" s="5"/>
    </row>
    <row r="1249" spans="36:36" x14ac:dyDescent="0.25">
      <c r="AJ1249" s="5"/>
    </row>
    <row r="1250" spans="36:36" x14ac:dyDescent="0.25">
      <c r="AJ1250" s="5"/>
    </row>
    <row r="1251" spans="36:36" x14ac:dyDescent="0.25">
      <c r="AJ1251" s="5"/>
    </row>
    <row r="1252" spans="36:36" x14ac:dyDescent="0.25">
      <c r="AJ1252" s="5"/>
    </row>
    <row r="1253" spans="36:36" x14ac:dyDescent="0.25">
      <c r="AJ1253" s="5"/>
    </row>
    <row r="1254" spans="36:36" x14ac:dyDescent="0.25">
      <c r="AJ1254" s="5"/>
    </row>
    <row r="1255" spans="36:36" x14ac:dyDescent="0.25">
      <c r="AJ1255" s="5"/>
    </row>
    <row r="1256" spans="36:36" x14ac:dyDescent="0.25">
      <c r="AJ1256" s="5"/>
    </row>
    <row r="1257" spans="36:36" x14ac:dyDescent="0.25">
      <c r="AJ1257" s="5"/>
    </row>
    <row r="1258" spans="36:36" x14ac:dyDescent="0.25">
      <c r="AJ1258" s="5"/>
    </row>
    <row r="1259" spans="36:36" x14ac:dyDescent="0.25">
      <c r="AJ1259" s="5"/>
    </row>
    <row r="1260" spans="36:36" x14ac:dyDescent="0.25">
      <c r="AJ1260" s="5"/>
    </row>
    <row r="1261" spans="36:36" x14ac:dyDescent="0.25">
      <c r="AJ1261" s="5"/>
    </row>
    <row r="1262" spans="36:36" x14ac:dyDescent="0.25">
      <c r="AJ1262" s="5"/>
    </row>
    <row r="1263" spans="36:36" x14ac:dyDescent="0.25">
      <c r="AJ1263" s="5"/>
    </row>
    <row r="1264" spans="36:36" x14ac:dyDescent="0.25">
      <c r="AJ1264" s="5"/>
    </row>
    <row r="1265" spans="36:36" x14ac:dyDescent="0.25">
      <c r="AJ1265" s="5"/>
    </row>
    <row r="1266" spans="36:36" x14ac:dyDescent="0.25">
      <c r="AJ1266" s="5"/>
    </row>
    <row r="1267" spans="36:36" x14ac:dyDescent="0.25">
      <c r="AJ1267" s="5"/>
    </row>
    <row r="1268" spans="36:36" x14ac:dyDescent="0.25">
      <c r="AJ1268" s="5"/>
    </row>
    <row r="1269" spans="36:36" x14ac:dyDescent="0.25">
      <c r="AJ1269" s="5"/>
    </row>
    <row r="1270" spans="36:36" x14ac:dyDescent="0.25">
      <c r="AJ1270" s="5"/>
    </row>
    <row r="1271" spans="36:36" x14ac:dyDescent="0.25">
      <c r="AJ1271" s="5"/>
    </row>
    <row r="1272" spans="36:36" x14ac:dyDescent="0.25">
      <c r="AJ1272" s="5"/>
    </row>
    <row r="1273" spans="36:36" x14ac:dyDescent="0.25">
      <c r="AJ1273" s="5"/>
    </row>
    <row r="1274" spans="36:36" x14ac:dyDescent="0.25">
      <c r="AJ1274" s="5"/>
    </row>
    <row r="1275" spans="36:36" x14ac:dyDescent="0.25">
      <c r="AJ1275" s="5"/>
    </row>
    <row r="1276" spans="36:36" x14ac:dyDescent="0.25">
      <c r="AJ1276" s="5"/>
    </row>
    <row r="1277" spans="36:36" x14ac:dyDescent="0.25">
      <c r="AJ1277" s="5"/>
    </row>
    <row r="1278" spans="36:36" x14ac:dyDescent="0.25">
      <c r="AJ1278" s="5"/>
    </row>
    <row r="1279" spans="36:36" x14ac:dyDescent="0.25">
      <c r="AJ1279" s="5"/>
    </row>
    <row r="1280" spans="36:36" x14ac:dyDescent="0.25">
      <c r="AJ1280" s="5"/>
    </row>
    <row r="1281" spans="36:36" x14ac:dyDescent="0.25">
      <c r="AJ1281" s="5"/>
    </row>
    <row r="1282" spans="36:36" x14ac:dyDescent="0.25">
      <c r="AJ1282" s="5"/>
    </row>
    <row r="1283" spans="36:36" x14ac:dyDescent="0.25">
      <c r="AJ1283" s="5"/>
    </row>
    <row r="1284" spans="36:36" x14ac:dyDescent="0.25">
      <c r="AJ1284" s="5"/>
    </row>
    <row r="1285" spans="36:36" x14ac:dyDescent="0.25">
      <c r="AJ1285" s="5"/>
    </row>
    <row r="1286" spans="36:36" x14ac:dyDescent="0.25">
      <c r="AJ1286" s="5"/>
    </row>
    <row r="1287" spans="36:36" x14ac:dyDescent="0.25">
      <c r="AJ1287" s="5"/>
    </row>
    <row r="1288" spans="36:36" x14ac:dyDescent="0.25">
      <c r="AJ1288" s="5"/>
    </row>
    <row r="1289" spans="36:36" x14ac:dyDescent="0.25">
      <c r="AJ1289" s="5"/>
    </row>
    <row r="1290" spans="36:36" x14ac:dyDescent="0.25">
      <c r="AJ1290" s="5"/>
    </row>
    <row r="1291" spans="36:36" x14ac:dyDescent="0.25">
      <c r="AJ1291" s="5"/>
    </row>
    <row r="1292" spans="36:36" x14ac:dyDescent="0.25">
      <c r="AJ1292" s="5"/>
    </row>
    <row r="1293" spans="36:36" x14ac:dyDescent="0.25">
      <c r="AJ1293" s="5"/>
    </row>
    <row r="1294" spans="36:36" x14ac:dyDescent="0.25">
      <c r="AJ1294" s="5"/>
    </row>
    <row r="1295" spans="36:36" x14ac:dyDescent="0.25">
      <c r="AJ1295" s="5"/>
    </row>
    <row r="1296" spans="36:36" x14ac:dyDescent="0.25">
      <c r="AJ1296" s="5"/>
    </row>
    <row r="1297" spans="36:36" x14ac:dyDescent="0.25">
      <c r="AJ1297" s="5"/>
    </row>
    <row r="1298" spans="36:36" x14ac:dyDescent="0.25">
      <c r="AJ1298" s="5"/>
    </row>
    <row r="1299" spans="36:36" x14ac:dyDescent="0.25">
      <c r="AJ1299" s="5"/>
    </row>
    <row r="1300" spans="36:36" x14ac:dyDescent="0.25">
      <c r="AJ1300" s="5"/>
    </row>
    <row r="1301" spans="36:36" x14ac:dyDescent="0.25">
      <c r="AJ1301" s="5"/>
    </row>
    <row r="1302" spans="36:36" x14ac:dyDescent="0.25">
      <c r="AJ1302" s="5"/>
    </row>
    <row r="1303" spans="36:36" x14ac:dyDescent="0.25">
      <c r="AJ1303" s="5"/>
    </row>
    <row r="1304" spans="36:36" x14ac:dyDescent="0.25">
      <c r="AJ1304" s="5"/>
    </row>
    <row r="1305" spans="36:36" x14ac:dyDescent="0.25">
      <c r="AJ1305" s="5"/>
    </row>
    <row r="1306" spans="36:36" x14ac:dyDescent="0.25">
      <c r="AJ1306" s="5"/>
    </row>
    <row r="1307" spans="36:36" x14ac:dyDescent="0.25">
      <c r="AJ1307" s="5"/>
    </row>
    <row r="1308" spans="36:36" x14ac:dyDescent="0.25">
      <c r="AJ1308" s="5"/>
    </row>
    <row r="1309" spans="36:36" x14ac:dyDescent="0.25">
      <c r="AJ1309" s="5"/>
    </row>
    <row r="1310" spans="36:36" x14ac:dyDescent="0.25">
      <c r="AJ1310" s="5"/>
    </row>
    <row r="1311" spans="36:36" x14ac:dyDescent="0.25">
      <c r="AJ1311" s="5"/>
    </row>
    <row r="1312" spans="36:36" x14ac:dyDescent="0.25">
      <c r="AJ1312" s="5"/>
    </row>
    <row r="1313" spans="36:36" x14ac:dyDescent="0.25">
      <c r="AJ1313" s="5"/>
    </row>
    <row r="1314" spans="36:36" x14ac:dyDescent="0.25">
      <c r="AJ1314" s="5"/>
    </row>
    <row r="1315" spans="36:36" x14ac:dyDescent="0.25">
      <c r="AJ1315" s="5"/>
    </row>
    <row r="1316" spans="36:36" x14ac:dyDescent="0.25">
      <c r="AJ1316" s="5"/>
    </row>
    <row r="1317" spans="36:36" x14ac:dyDescent="0.25">
      <c r="AJ1317" s="5"/>
    </row>
    <row r="1318" spans="36:36" x14ac:dyDescent="0.25">
      <c r="AJ1318" s="5"/>
    </row>
    <row r="1319" spans="36:36" x14ac:dyDescent="0.25">
      <c r="AJ1319" s="5"/>
    </row>
    <row r="1320" spans="36:36" x14ac:dyDescent="0.25">
      <c r="AJ1320" s="5"/>
    </row>
    <row r="1321" spans="36:36" x14ac:dyDescent="0.25">
      <c r="AJ1321" s="5"/>
    </row>
    <row r="1322" spans="36:36" x14ac:dyDescent="0.25">
      <c r="AJ1322" s="5"/>
    </row>
    <row r="1323" spans="36:36" x14ac:dyDescent="0.25">
      <c r="AJ1323" s="5"/>
    </row>
    <row r="1324" spans="36:36" x14ac:dyDescent="0.25">
      <c r="AJ1324" s="5"/>
    </row>
    <row r="1325" spans="36:36" x14ac:dyDescent="0.25">
      <c r="AJ1325" s="5"/>
    </row>
    <row r="1326" spans="36:36" x14ac:dyDescent="0.25">
      <c r="AJ1326" s="5"/>
    </row>
    <row r="1327" spans="36:36" x14ac:dyDescent="0.25">
      <c r="AJ1327" s="5"/>
    </row>
    <row r="1328" spans="36:36" x14ac:dyDescent="0.25">
      <c r="AJ1328" s="5"/>
    </row>
    <row r="1329" spans="36:36" x14ac:dyDescent="0.25">
      <c r="AJ1329" s="5"/>
    </row>
    <row r="1330" spans="36:36" x14ac:dyDescent="0.25">
      <c r="AJ1330" s="5"/>
    </row>
    <row r="1331" spans="36:36" x14ac:dyDescent="0.25">
      <c r="AJ1331" s="5"/>
    </row>
    <row r="1332" spans="36:36" x14ac:dyDescent="0.25">
      <c r="AJ1332" s="5"/>
    </row>
    <row r="1333" spans="36:36" x14ac:dyDescent="0.25">
      <c r="AJ1333" s="5"/>
    </row>
    <row r="1334" spans="36:36" x14ac:dyDescent="0.25">
      <c r="AJ1334" s="5"/>
    </row>
    <row r="1335" spans="36:36" x14ac:dyDescent="0.25">
      <c r="AJ1335" s="5"/>
    </row>
    <row r="1336" spans="36:36" x14ac:dyDescent="0.25">
      <c r="AJ1336" s="5"/>
    </row>
    <row r="1337" spans="36:36" x14ac:dyDescent="0.25">
      <c r="AJ1337" s="5"/>
    </row>
    <row r="1338" spans="36:36" x14ac:dyDescent="0.25">
      <c r="AJ1338" s="5"/>
    </row>
    <row r="1339" spans="36:36" x14ac:dyDescent="0.25">
      <c r="AJ1339" s="5"/>
    </row>
    <row r="1340" spans="36:36" x14ac:dyDescent="0.25">
      <c r="AJ1340" s="5"/>
    </row>
    <row r="1341" spans="36:36" x14ac:dyDescent="0.25">
      <c r="AJ1341" s="5"/>
    </row>
    <row r="1342" spans="36:36" x14ac:dyDescent="0.25">
      <c r="AJ1342" s="5"/>
    </row>
    <row r="1343" spans="36:36" x14ac:dyDescent="0.25">
      <c r="AJ1343" s="5"/>
    </row>
    <row r="1344" spans="36:36" x14ac:dyDescent="0.25">
      <c r="AJ1344" s="5"/>
    </row>
    <row r="1345" spans="36:36" x14ac:dyDescent="0.25">
      <c r="AJ1345" s="5"/>
    </row>
    <row r="1346" spans="36:36" x14ac:dyDescent="0.25">
      <c r="AJ1346" s="5"/>
    </row>
    <row r="1347" spans="36:36" x14ac:dyDescent="0.25">
      <c r="AJ1347" s="5"/>
    </row>
    <row r="1348" spans="36:36" x14ac:dyDescent="0.25">
      <c r="AJ1348" s="5"/>
    </row>
    <row r="1349" spans="36:36" x14ac:dyDescent="0.25">
      <c r="AJ1349" s="5"/>
    </row>
    <row r="1350" spans="36:36" x14ac:dyDescent="0.25">
      <c r="AJ1350" s="5"/>
    </row>
    <row r="1351" spans="36:36" x14ac:dyDescent="0.25">
      <c r="AJ1351" s="5"/>
    </row>
    <row r="1352" spans="36:36" x14ac:dyDescent="0.25">
      <c r="AJ1352" s="5"/>
    </row>
    <row r="1353" spans="36:36" x14ac:dyDescent="0.25">
      <c r="AJ1353" s="5"/>
    </row>
    <row r="1354" spans="36:36" x14ac:dyDescent="0.25">
      <c r="AJ1354" s="5"/>
    </row>
    <row r="1355" spans="36:36" x14ac:dyDescent="0.25">
      <c r="AJ1355" s="5"/>
    </row>
    <row r="1356" spans="36:36" x14ac:dyDescent="0.25">
      <c r="AJ1356" s="5"/>
    </row>
    <row r="1357" spans="36:36" x14ac:dyDescent="0.25">
      <c r="AJ1357" s="5"/>
    </row>
    <row r="1358" spans="36:36" x14ac:dyDescent="0.25">
      <c r="AJ1358" s="5"/>
    </row>
    <row r="1359" spans="36:36" x14ac:dyDescent="0.25">
      <c r="AJ1359" s="5"/>
    </row>
    <row r="1360" spans="36:36" x14ac:dyDescent="0.25">
      <c r="AJ1360" s="5"/>
    </row>
    <row r="1361" spans="36:36" x14ac:dyDescent="0.25">
      <c r="AJ1361" s="5"/>
    </row>
    <row r="1362" spans="36:36" x14ac:dyDescent="0.25">
      <c r="AJ1362" s="5"/>
    </row>
    <row r="1363" spans="36:36" x14ac:dyDescent="0.25">
      <c r="AJ1363" s="5"/>
    </row>
    <row r="1364" spans="36:36" x14ac:dyDescent="0.25">
      <c r="AJ1364" s="5"/>
    </row>
    <row r="1365" spans="36:36" x14ac:dyDescent="0.25">
      <c r="AJ1365" s="5"/>
    </row>
    <row r="1366" spans="36:36" x14ac:dyDescent="0.25">
      <c r="AJ1366" s="5"/>
    </row>
    <row r="1367" spans="36:36" x14ac:dyDescent="0.25">
      <c r="AJ1367" s="5"/>
    </row>
    <row r="1368" spans="36:36" x14ac:dyDescent="0.25">
      <c r="AJ1368" s="5"/>
    </row>
    <row r="1369" spans="36:36" x14ac:dyDescent="0.25">
      <c r="AJ1369" s="5"/>
    </row>
    <row r="1370" spans="36:36" x14ac:dyDescent="0.25">
      <c r="AJ1370" s="5"/>
    </row>
    <row r="1371" spans="36:36" x14ac:dyDescent="0.25">
      <c r="AJ1371" s="5"/>
    </row>
    <row r="1372" spans="36:36" x14ac:dyDescent="0.25">
      <c r="AJ1372" s="5"/>
    </row>
    <row r="1373" spans="36:36" x14ac:dyDescent="0.25">
      <c r="AJ1373" s="5"/>
    </row>
    <row r="1374" spans="36:36" x14ac:dyDescent="0.25">
      <c r="AJ1374" s="5"/>
    </row>
    <row r="1375" spans="36:36" x14ac:dyDescent="0.25">
      <c r="AJ1375" s="5"/>
    </row>
    <row r="1376" spans="36:36" x14ac:dyDescent="0.25">
      <c r="AJ1376" s="5"/>
    </row>
    <row r="1377" spans="36:36" x14ac:dyDescent="0.25">
      <c r="AJ1377" s="5"/>
    </row>
    <row r="1378" spans="36:36" x14ac:dyDescent="0.25">
      <c r="AJ1378" s="5"/>
    </row>
    <row r="1379" spans="36:36" x14ac:dyDescent="0.25">
      <c r="AJ1379" s="5"/>
    </row>
    <row r="1380" spans="36:36" x14ac:dyDescent="0.25">
      <c r="AJ1380" s="5"/>
    </row>
    <row r="1381" spans="36:36" x14ac:dyDescent="0.25">
      <c r="AJ1381" s="5"/>
    </row>
    <row r="1382" spans="36:36" x14ac:dyDescent="0.25">
      <c r="AJ1382" s="5"/>
    </row>
    <row r="1383" spans="36:36" x14ac:dyDescent="0.25">
      <c r="AJ1383" s="5"/>
    </row>
    <row r="1384" spans="36:36" x14ac:dyDescent="0.25">
      <c r="AJ1384" s="5"/>
    </row>
    <row r="1385" spans="36:36" x14ac:dyDescent="0.25">
      <c r="AJ1385" s="5"/>
    </row>
    <row r="1386" spans="36:36" x14ac:dyDescent="0.25">
      <c r="AJ1386" s="5"/>
    </row>
    <row r="1387" spans="36:36" x14ac:dyDescent="0.25">
      <c r="AJ1387" s="5"/>
    </row>
    <row r="1388" spans="36:36" x14ac:dyDescent="0.25">
      <c r="AJ1388" s="5"/>
    </row>
    <row r="1389" spans="36:36" x14ac:dyDescent="0.25">
      <c r="AJ1389" s="5"/>
    </row>
    <row r="1390" spans="36:36" x14ac:dyDescent="0.25">
      <c r="AJ1390" s="5"/>
    </row>
    <row r="1391" spans="36:36" x14ac:dyDescent="0.25">
      <c r="AJ1391" s="5"/>
    </row>
    <row r="1392" spans="36:36" x14ac:dyDescent="0.25">
      <c r="AJ1392" s="5"/>
    </row>
    <row r="1393" spans="36:36" x14ac:dyDescent="0.25">
      <c r="AJ1393" s="5"/>
    </row>
    <row r="1394" spans="36:36" x14ac:dyDescent="0.25">
      <c r="AJ1394" s="5"/>
    </row>
    <row r="1395" spans="36:36" x14ac:dyDescent="0.25">
      <c r="AJ1395" s="5"/>
    </row>
    <row r="1396" spans="36:36" x14ac:dyDescent="0.25">
      <c r="AJ1396" s="5"/>
    </row>
    <row r="1397" spans="36:36" x14ac:dyDescent="0.25">
      <c r="AJ1397" s="5"/>
    </row>
    <row r="1398" spans="36:36" x14ac:dyDescent="0.25">
      <c r="AJ1398" s="5"/>
    </row>
    <row r="1399" spans="36:36" x14ac:dyDescent="0.25">
      <c r="AJ1399" s="5"/>
    </row>
    <row r="1400" spans="36:36" x14ac:dyDescent="0.25">
      <c r="AJ1400" s="5"/>
    </row>
    <row r="1401" spans="36:36" x14ac:dyDescent="0.25">
      <c r="AJ1401" s="5"/>
    </row>
    <row r="1402" spans="36:36" x14ac:dyDescent="0.25">
      <c r="AJ1402" s="5"/>
    </row>
    <row r="1403" spans="36:36" x14ac:dyDescent="0.25">
      <c r="AJ1403" s="5"/>
    </row>
    <row r="1404" spans="36:36" x14ac:dyDescent="0.25">
      <c r="AJ1404" s="5"/>
    </row>
    <row r="1405" spans="36:36" x14ac:dyDescent="0.25">
      <c r="AJ1405" s="5"/>
    </row>
    <row r="1406" spans="36:36" x14ac:dyDescent="0.25">
      <c r="AJ1406" s="5"/>
    </row>
    <row r="1407" spans="36:36" x14ac:dyDescent="0.25">
      <c r="AJ1407" s="5"/>
    </row>
    <row r="1408" spans="36:36" x14ac:dyDescent="0.25">
      <c r="AJ1408" s="5"/>
    </row>
    <row r="1409" spans="36:36" x14ac:dyDescent="0.25">
      <c r="AJ1409" s="5"/>
    </row>
    <row r="1410" spans="36:36" x14ac:dyDescent="0.25">
      <c r="AJ1410" s="5"/>
    </row>
    <row r="1411" spans="36:36" x14ac:dyDescent="0.25">
      <c r="AJ1411" s="5"/>
    </row>
    <row r="1412" spans="36:36" x14ac:dyDescent="0.25">
      <c r="AJ1412" s="5"/>
    </row>
    <row r="1413" spans="36:36" x14ac:dyDescent="0.25">
      <c r="AJ1413" s="5"/>
    </row>
    <row r="1414" spans="36:36" x14ac:dyDescent="0.25">
      <c r="AJ1414" s="5"/>
    </row>
    <row r="1415" spans="36:36" x14ac:dyDescent="0.25">
      <c r="AJ1415" s="5"/>
    </row>
    <row r="1416" spans="36:36" x14ac:dyDescent="0.25">
      <c r="AJ1416" s="5"/>
    </row>
    <row r="1417" spans="36:36" x14ac:dyDescent="0.25">
      <c r="AJ1417" s="5"/>
    </row>
    <row r="1418" spans="36:36" x14ac:dyDescent="0.25">
      <c r="AJ1418" s="5"/>
    </row>
    <row r="1419" spans="36:36" x14ac:dyDescent="0.25">
      <c r="AJ1419" s="5"/>
    </row>
    <row r="1420" spans="36:36" x14ac:dyDescent="0.25">
      <c r="AJ1420" s="5"/>
    </row>
    <row r="1421" spans="36:36" x14ac:dyDescent="0.25">
      <c r="AJ1421" s="5"/>
    </row>
    <row r="1422" spans="36:36" x14ac:dyDescent="0.25">
      <c r="AJ1422" s="5"/>
    </row>
    <row r="1423" spans="36:36" x14ac:dyDescent="0.25">
      <c r="AJ1423" s="5"/>
    </row>
    <row r="1424" spans="36:36" x14ac:dyDescent="0.25">
      <c r="AJ1424" s="5"/>
    </row>
    <row r="1425" spans="36:36" x14ac:dyDescent="0.25">
      <c r="AJ1425" s="5"/>
    </row>
    <row r="1426" spans="36:36" x14ac:dyDescent="0.25">
      <c r="AJ1426" s="5"/>
    </row>
    <row r="1427" spans="36:36" x14ac:dyDescent="0.25">
      <c r="AJ1427" s="5"/>
    </row>
    <row r="1428" spans="36:36" x14ac:dyDescent="0.25">
      <c r="AJ1428" s="5"/>
    </row>
    <row r="1429" spans="36:36" x14ac:dyDescent="0.25">
      <c r="AJ1429" s="5"/>
    </row>
    <row r="1430" spans="36:36" x14ac:dyDescent="0.25">
      <c r="AJ1430" s="5"/>
    </row>
    <row r="1431" spans="36:36" x14ac:dyDescent="0.25">
      <c r="AJ1431" s="5"/>
    </row>
    <row r="1432" spans="36:36" x14ac:dyDescent="0.25">
      <c r="AJ1432" s="5"/>
    </row>
    <row r="1433" spans="36:36" x14ac:dyDescent="0.25">
      <c r="AJ1433" s="5"/>
    </row>
    <row r="1434" spans="36:36" x14ac:dyDescent="0.25">
      <c r="AJ1434" s="5"/>
    </row>
    <row r="1435" spans="36:36" x14ac:dyDescent="0.25">
      <c r="AJ1435" s="5"/>
    </row>
    <row r="1436" spans="36:36" x14ac:dyDescent="0.25">
      <c r="AJ1436" s="5"/>
    </row>
    <row r="1437" spans="36:36" x14ac:dyDescent="0.25">
      <c r="AJ1437" s="5"/>
    </row>
    <row r="1438" spans="36:36" x14ac:dyDescent="0.25">
      <c r="AJ1438" s="5"/>
    </row>
    <row r="1439" spans="36:36" x14ac:dyDescent="0.25">
      <c r="AJ1439" s="5"/>
    </row>
    <row r="1440" spans="36:36" x14ac:dyDescent="0.25">
      <c r="AJ1440" s="5"/>
    </row>
    <row r="1441" spans="36:36" x14ac:dyDescent="0.25">
      <c r="AJ1441" s="5"/>
    </row>
    <row r="1442" spans="36:36" x14ac:dyDescent="0.25">
      <c r="AJ1442" s="5"/>
    </row>
    <row r="1443" spans="36:36" x14ac:dyDescent="0.25">
      <c r="AJ1443" s="5"/>
    </row>
    <row r="1444" spans="36:36" x14ac:dyDescent="0.25">
      <c r="AJ1444" s="5"/>
    </row>
    <row r="1445" spans="36:36" x14ac:dyDescent="0.25">
      <c r="AJ1445" s="5"/>
    </row>
    <row r="1446" spans="36:36" x14ac:dyDescent="0.25">
      <c r="AJ1446" s="5"/>
    </row>
    <row r="1447" spans="36:36" x14ac:dyDescent="0.25">
      <c r="AJ1447" s="5"/>
    </row>
    <row r="1448" spans="36:36" x14ac:dyDescent="0.25">
      <c r="AJ1448" s="5"/>
    </row>
    <row r="1449" spans="36:36" x14ac:dyDescent="0.25">
      <c r="AJ1449" s="5"/>
    </row>
    <row r="1450" spans="36:36" x14ac:dyDescent="0.25">
      <c r="AJ1450" s="5"/>
    </row>
    <row r="1451" spans="36:36" x14ac:dyDescent="0.25">
      <c r="AJ1451" s="5"/>
    </row>
    <row r="1452" spans="36:36" x14ac:dyDescent="0.25">
      <c r="AJ1452" s="5"/>
    </row>
    <row r="1453" spans="36:36" x14ac:dyDescent="0.25">
      <c r="AJ1453" s="5"/>
    </row>
    <row r="1454" spans="36:36" x14ac:dyDescent="0.25">
      <c r="AJ1454" s="5"/>
    </row>
    <row r="1455" spans="36:36" x14ac:dyDescent="0.25">
      <c r="AJ1455" s="5"/>
    </row>
    <row r="1456" spans="36:36" x14ac:dyDescent="0.25">
      <c r="AJ1456" s="5"/>
    </row>
    <row r="1457" spans="36:36" x14ac:dyDescent="0.25">
      <c r="AJ1457" s="5"/>
    </row>
    <row r="1458" spans="36:36" x14ac:dyDescent="0.25">
      <c r="AJ1458" s="5"/>
    </row>
    <row r="1459" spans="36:36" x14ac:dyDescent="0.25">
      <c r="AJ1459" s="5"/>
    </row>
    <row r="1460" spans="36:36" x14ac:dyDescent="0.25">
      <c r="AJ1460" s="5"/>
    </row>
    <row r="1461" spans="36:36" x14ac:dyDescent="0.25">
      <c r="AJ1461" s="5"/>
    </row>
    <row r="1462" spans="36:36" x14ac:dyDescent="0.25">
      <c r="AJ1462" s="5"/>
    </row>
    <row r="1463" spans="36:36" x14ac:dyDescent="0.25">
      <c r="AJ1463" s="5"/>
    </row>
    <row r="1464" spans="36:36" x14ac:dyDescent="0.25">
      <c r="AJ1464" s="5"/>
    </row>
    <row r="1465" spans="36:36" x14ac:dyDescent="0.25">
      <c r="AJ1465" s="5"/>
    </row>
    <row r="1466" spans="36:36" x14ac:dyDescent="0.25">
      <c r="AJ1466" s="5"/>
    </row>
    <row r="1467" spans="36:36" x14ac:dyDescent="0.25">
      <c r="AJ1467" s="5"/>
    </row>
    <row r="1468" spans="36:36" x14ac:dyDescent="0.25">
      <c r="AJ1468" s="5"/>
    </row>
    <row r="1469" spans="36:36" x14ac:dyDescent="0.25">
      <c r="AJ1469" s="5"/>
    </row>
    <row r="1470" spans="36:36" x14ac:dyDescent="0.25">
      <c r="AJ1470" s="5"/>
    </row>
    <row r="1471" spans="36:36" x14ac:dyDescent="0.25">
      <c r="AJ1471" s="5"/>
    </row>
    <row r="1472" spans="36:36" x14ac:dyDescent="0.25">
      <c r="AJ1472" s="5"/>
    </row>
    <row r="1473" spans="36:36" x14ac:dyDescent="0.25">
      <c r="AJ1473" s="5"/>
    </row>
    <row r="1474" spans="36:36" x14ac:dyDescent="0.25">
      <c r="AJ1474" s="5"/>
    </row>
    <row r="1475" spans="36:36" x14ac:dyDescent="0.25">
      <c r="AJ1475" s="5"/>
    </row>
    <row r="1476" spans="36:36" x14ac:dyDescent="0.25">
      <c r="AJ1476" s="5"/>
    </row>
    <row r="1477" spans="36:36" x14ac:dyDescent="0.25">
      <c r="AJ1477" s="5"/>
    </row>
    <row r="1478" spans="36:36" x14ac:dyDescent="0.25">
      <c r="AJ1478" s="5"/>
    </row>
    <row r="1479" spans="36:36" x14ac:dyDescent="0.25">
      <c r="AJ1479" s="5"/>
    </row>
    <row r="1480" spans="36:36" x14ac:dyDescent="0.25">
      <c r="AJ1480" s="5"/>
    </row>
    <row r="1481" spans="36:36" x14ac:dyDescent="0.25">
      <c r="AJ1481" s="5"/>
    </row>
    <row r="1482" spans="36:36" x14ac:dyDescent="0.25">
      <c r="AJ1482" s="5"/>
    </row>
    <row r="1483" spans="36:36" x14ac:dyDescent="0.25">
      <c r="AJ1483" s="5"/>
    </row>
    <row r="1484" spans="36:36" x14ac:dyDescent="0.25">
      <c r="AJ1484" s="5"/>
    </row>
    <row r="1485" spans="36:36" x14ac:dyDescent="0.25">
      <c r="AJ1485" s="5"/>
    </row>
    <row r="1486" spans="36:36" x14ac:dyDescent="0.25">
      <c r="AJ1486" s="5"/>
    </row>
    <row r="1487" spans="36:36" x14ac:dyDescent="0.25">
      <c r="AJ1487" s="5"/>
    </row>
    <row r="1488" spans="36:36" x14ac:dyDescent="0.25">
      <c r="AJ1488" s="5"/>
    </row>
    <row r="1489" spans="36:36" x14ac:dyDescent="0.25">
      <c r="AJ1489" s="5"/>
    </row>
    <row r="1490" spans="36:36" x14ac:dyDescent="0.25">
      <c r="AJ1490" s="5"/>
    </row>
    <row r="1491" spans="36:36" x14ac:dyDescent="0.25">
      <c r="AJ1491" s="5"/>
    </row>
    <row r="1492" spans="36:36" x14ac:dyDescent="0.25">
      <c r="AJ1492" s="5"/>
    </row>
    <row r="1493" spans="36:36" x14ac:dyDescent="0.25">
      <c r="AJ1493" s="5"/>
    </row>
    <row r="1494" spans="36:36" x14ac:dyDescent="0.25">
      <c r="AJ1494" s="5"/>
    </row>
    <row r="1495" spans="36:36" x14ac:dyDescent="0.25">
      <c r="AJ1495" s="5"/>
    </row>
    <row r="1496" spans="36:36" x14ac:dyDescent="0.25">
      <c r="AJ1496" s="5"/>
    </row>
    <row r="1497" spans="36:36" x14ac:dyDescent="0.25">
      <c r="AJ1497" s="5"/>
    </row>
    <row r="1498" spans="36:36" x14ac:dyDescent="0.25">
      <c r="AJ1498" s="5"/>
    </row>
    <row r="1499" spans="36:36" x14ac:dyDescent="0.25">
      <c r="AJ1499" s="5"/>
    </row>
    <row r="1500" spans="36:36" x14ac:dyDescent="0.25">
      <c r="AJ1500" s="5"/>
    </row>
    <row r="1501" spans="36:36" x14ac:dyDescent="0.25">
      <c r="AJ1501" s="5"/>
    </row>
    <row r="1502" spans="36:36" x14ac:dyDescent="0.25">
      <c r="AJ1502" s="5"/>
    </row>
    <row r="1503" spans="36:36" x14ac:dyDescent="0.25">
      <c r="AJ1503" s="5"/>
    </row>
    <row r="1504" spans="36:36" x14ac:dyDescent="0.25">
      <c r="AJ1504" s="5"/>
    </row>
    <row r="1505" spans="36:36" x14ac:dyDescent="0.25">
      <c r="AJ1505" s="5"/>
    </row>
    <row r="1506" spans="36:36" x14ac:dyDescent="0.25">
      <c r="AJ1506" s="5"/>
    </row>
    <row r="1507" spans="36:36" x14ac:dyDescent="0.25">
      <c r="AJ1507" s="5"/>
    </row>
    <row r="1508" spans="36:36" x14ac:dyDescent="0.25">
      <c r="AJ1508" s="5"/>
    </row>
    <row r="1509" spans="36:36" x14ac:dyDescent="0.25">
      <c r="AJ1509" s="5"/>
    </row>
    <row r="1510" spans="36:36" x14ac:dyDescent="0.25">
      <c r="AJ1510" s="5"/>
    </row>
    <row r="1511" spans="36:36" x14ac:dyDescent="0.25">
      <c r="AJ1511" s="5"/>
    </row>
    <row r="1512" spans="36:36" x14ac:dyDescent="0.25">
      <c r="AJ1512" s="5"/>
    </row>
    <row r="1513" spans="36:36" x14ac:dyDescent="0.25">
      <c r="AJ1513" s="5"/>
    </row>
    <row r="1514" spans="36:36" x14ac:dyDescent="0.25">
      <c r="AJ1514" s="5"/>
    </row>
    <row r="1515" spans="36:36" x14ac:dyDescent="0.25">
      <c r="AJ1515" s="5"/>
    </row>
    <row r="1516" spans="36:36" x14ac:dyDescent="0.25">
      <c r="AJ1516" s="5"/>
    </row>
    <row r="1517" spans="36:36" x14ac:dyDescent="0.25">
      <c r="AJ1517" s="5"/>
    </row>
    <row r="1518" spans="36:36" x14ac:dyDescent="0.25">
      <c r="AJ1518" s="5"/>
    </row>
    <row r="1519" spans="36:36" x14ac:dyDescent="0.25">
      <c r="AJ1519" s="5"/>
    </row>
    <row r="1520" spans="36:36" x14ac:dyDescent="0.25">
      <c r="AJ1520" s="5"/>
    </row>
    <row r="1521" spans="36:36" x14ac:dyDescent="0.25">
      <c r="AJ1521" s="5"/>
    </row>
    <row r="1522" spans="36:36" x14ac:dyDescent="0.25">
      <c r="AJ1522" s="5"/>
    </row>
    <row r="1523" spans="36:36" x14ac:dyDescent="0.25">
      <c r="AJ1523" s="5"/>
    </row>
    <row r="1524" spans="36:36" x14ac:dyDescent="0.25">
      <c r="AJ1524" s="5"/>
    </row>
    <row r="1525" spans="36:36" x14ac:dyDescent="0.25">
      <c r="AJ1525" s="5"/>
    </row>
    <row r="1526" spans="36:36" x14ac:dyDescent="0.25">
      <c r="AJ1526" s="5"/>
    </row>
    <row r="1527" spans="36:36" x14ac:dyDescent="0.25">
      <c r="AJ1527" s="5"/>
    </row>
    <row r="1528" spans="36:36" x14ac:dyDescent="0.25">
      <c r="AJ1528" s="5"/>
    </row>
    <row r="1529" spans="36:36" x14ac:dyDescent="0.25">
      <c r="AJ1529" s="5"/>
    </row>
    <row r="1530" spans="36:36" x14ac:dyDescent="0.25">
      <c r="AJ1530" s="5"/>
    </row>
    <row r="1531" spans="36:36" x14ac:dyDescent="0.25">
      <c r="AJ1531" s="5"/>
    </row>
    <row r="1532" spans="36:36" x14ac:dyDescent="0.25">
      <c r="AJ1532" s="5"/>
    </row>
    <row r="1533" spans="36:36" x14ac:dyDescent="0.25">
      <c r="AJ1533" s="5"/>
    </row>
    <row r="1534" spans="36:36" x14ac:dyDescent="0.25">
      <c r="AJ1534" s="5"/>
    </row>
    <row r="1535" spans="36:36" x14ac:dyDescent="0.25">
      <c r="AJ1535" s="5"/>
    </row>
    <row r="1536" spans="36:36" x14ac:dyDescent="0.25">
      <c r="AJ1536" s="5"/>
    </row>
    <row r="1537" spans="36:36" x14ac:dyDescent="0.25">
      <c r="AJ1537" s="5"/>
    </row>
    <row r="1538" spans="36:36" x14ac:dyDescent="0.25">
      <c r="AJ1538" s="5"/>
    </row>
    <row r="1539" spans="36:36" x14ac:dyDescent="0.25">
      <c r="AJ1539" s="5"/>
    </row>
    <row r="1540" spans="36:36" x14ac:dyDescent="0.25">
      <c r="AJ1540" s="5"/>
    </row>
    <row r="1541" spans="36:36" x14ac:dyDescent="0.25">
      <c r="AJ1541" s="5"/>
    </row>
    <row r="1542" spans="36:36" x14ac:dyDescent="0.25">
      <c r="AJ1542" s="5"/>
    </row>
    <row r="1543" spans="36:36" x14ac:dyDescent="0.25">
      <c r="AJ1543" s="5"/>
    </row>
    <row r="1544" spans="36:36" x14ac:dyDescent="0.25">
      <c r="AJ1544" s="5"/>
    </row>
    <row r="1545" spans="36:36" x14ac:dyDescent="0.25">
      <c r="AJ1545" s="5"/>
    </row>
    <row r="1546" spans="36:36" x14ac:dyDescent="0.25">
      <c r="AJ1546" s="5"/>
    </row>
    <row r="1547" spans="36:36" x14ac:dyDescent="0.25">
      <c r="AJ1547" s="5"/>
    </row>
    <row r="1548" spans="36:36" x14ac:dyDescent="0.25">
      <c r="AJ1548" s="5"/>
    </row>
    <row r="1549" spans="36:36" x14ac:dyDescent="0.25">
      <c r="AJ1549" s="5"/>
    </row>
    <row r="1550" spans="36:36" x14ac:dyDescent="0.25">
      <c r="AJ1550" s="5"/>
    </row>
    <row r="1551" spans="36:36" x14ac:dyDescent="0.25">
      <c r="AJ1551" s="5"/>
    </row>
    <row r="1552" spans="36:36" x14ac:dyDescent="0.25">
      <c r="AJ1552" s="5"/>
    </row>
    <row r="1553" spans="36:36" x14ac:dyDescent="0.25">
      <c r="AJ1553" s="5"/>
    </row>
    <row r="1554" spans="36:36" x14ac:dyDescent="0.25">
      <c r="AJ1554" s="5"/>
    </row>
    <row r="1555" spans="36:36" x14ac:dyDescent="0.25">
      <c r="AJ1555" s="5"/>
    </row>
    <row r="1556" spans="36:36" x14ac:dyDescent="0.25">
      <c r="AJ1556" s="5"/>
    </row>
    <row r="1557" spans="36:36" x14ac:dyDescent="0.25">
      <c r="AJ1557" s="5"/>
    </row>
    <row r="1558" spans="36:36" x14ac:dyDescent="0.25">
      <c r="AJ1558" s="5"/>
    </row>
    <row r="1559" spans="36:36" x14ac:dyDescent="0.25">
      <c r="AJ1559" s="5"/>
    </row>
    <row r="1560" spans="36:36" x14ac:dyDescent="0.25">
      <c r="AJ1560" s="5"/>
    </row>
    <row r="1561" spans="36:36" x14ac:dyDescent="0.25">
      <c r="AJ1561" s="5"/>
    </row>
    <row r="1562" spans="36:36" x14ac:dyDescent="0.25">
      <c r="AJ1562" s="5"/>
    </row>
    <row r="1563" spans="36:36" x14ac:dyDescent="0.25">
      <c r="AJ1563" s="5"/>
    </row>
    <row r="1564" spans="36:36" x14ac:dyDescent="0.25">
      <c r="AJ1564" s="5"/>
    </row>
    <row r="1565" spans="36:36" x14ac:dyDescent="0.25">
      <c r="AJ1565" s="5"/>
    </row>
    <row r="1566" spans="36:36" x14ac:dyDescent="0.25">
      <c r="AJ1566" s="5"/>
    </row>
    <row r="1567" spans="36:36" x14ac:dyDescent="0.25">
      <c r="AJ1567" s="5"/>
    </row>
    <row r="1568" spans="36:36" x14ac:dyDescent="0.25">
      <c r="AJ1568" s="5"/>
    </row>
    <row r="1569" spans="36:36" x14ac:dyDescent="0.25">
      <c r="AJ1569" s="5"/>
    </row>
    <row r="1570" spans="36:36" x14ac:dyDescent="0.25">
      <c r="AJ1570" s="5"/>
    </row>
    <row r="1571" spans="36:36" x14ac:dyDescent="0.25">
      <c r="AJ1571" s="5"/>
    </row>
    <row r="1572" spans="36:36" x14ac:dyDescent="0.25">
      <c r="AJ1572" s="5"/>
    </row>
    <row r="1573" spans="36:36" x14ac:dyDescent="0.25">
      <c r="AJ1573" s="5"/>
    </row>
    <row r="1574" spans="36:36" x14ac:dyDescent="0.25">
      <c r="AJ1574" s="5"/>
    </row>
  </sheetData>
  <sheetProtection password="DF7B" sheet="1" objects="1" scenarios="1" formatColumns="0" formatRows="0"/>
  <mergeCells count="161">
    <mergeCell ref="AO16:AR16"/>
    <mergeCell ref="AQ17:AR17"/>
    <mergeCell ref="AQ18:AR18"/>
    <mergeCell ref="AQ19:AR19"/>
    <mergeCell ref="AQ21:AR21"/>
    <mergeCell ref="AQ22:AR22"/>
    <mergeCell ref="CQ26:CQ29"/>
    <mergeCell ref="CV26:CV29"/>
    <mergeCell ref="CW26:CW29"/>
    <mergeCell ref="DB26:DB29"/>
    <mergeCell ref="DC26:DC29"/>
    <mergeCell ref="AQ27:AR27"/>
    <mergeCell ref="AQ28:AR28"/>
    <mergeCell ref="AQ29:AR29"/>
    <mergeCell ref="CG22:CJ22"/>
    <mergeCell ref="AQ23:AR23"/>
    <mergeCell ref="AQ24:AR24"/>
    <mergeCell ref="AQ25:AR25"/>
    <mergeCell ref="AQ26:AR26"/>
    <mergeCell ref="CP26:CP29"/>
    <mergeCell ref="AQ36:AR36"/>
    <mergeCell ref="AQ37:AR37"/>
    <mergeCell ref="AQ38:AR38"/>
    <mergeCell ref="AQ39:AR39"/>
    <mergeCell ref="AQ40:AR40"/>
    <mergeCell ref="AQ41:AR41"/>
    <mergeCell ref="AQ30:AR30"/>
    <mergeCell ref="AQ31:AR31"/>
    <mergeCell ref="AQ32:AR32"/>
    <mergeCell ref="AQ33:AR33"/>
    <mergeCell ref="AQ34:AR34"/>
    <mergeCell ref="AQ35:AR35"/>
    <mergeCell ref="AQ48:AR48"/>
    <mergeCell ref="AQ49:AR49"/>
    <mergeCell ref="AQ50:AR50"/>
    <mergeCell ref="AQ51:AR51"/>
    <mergeCell ref="AQ52:AR52"/>
    <mergeCell ref="AQ53:AR53"/>
    <mergeCell ref="AQ42:AR42"/>
    <mergeCell ref="AQ43:AR43"/>
    <mergeCell ref="AQ44:AR44"/>
    <mergeCell ref="AQ45:AR45"/>
    <mergeCell ref="AQ46:AR46"/>
    <mergeCell ref="AQ47:AR47"/>
    <mergeCell ref="AQ60:AR60"/>
    <mergeCell ref="AQ61:AR61"/>
    <mergeCell ref="AQ62:AR62"/>
    <mergeCell ref="AQ63:AR63"/>
    <mergeCell ref="AQ64:AR64"/>
    <mergeCell ref="AQ65:AR65"/>
    <mergeCell ref="AQ54:AR54"/>
    <mergeCell ref="AQ55:AR55"/>
    <mergeCell ref="AQ56:AR56"/>
    <mergeCell ref="AQ57:AR57"/>
    <mergeCell ref="AQ58:AR58"/>
    <mergeCell ref="AQ59:AR59"/>
    <mergeCell ref="AQ72:AR72"/>
    <mergeCell ref="AQ73:AR73"/>
    <mergeCell ref="AQ74:AR74"/>
    <mergeCell ref="AQ75:AR75"/>
    <mergeCell ref="AQ76:AR76"/>
    <mergeCell ref="AQ77:AR77"/>
    <mergeCell ref="AQ66:AR66"/>
    <mergeCell ref="AQ67:AR67"/>
    <mergeCell ref="AQ68:AR68"/>
    <mergeCell ref="AQ69:AR69"/>
    <mergeCell ref="AQ70:AR70"/>
    <mergeCell ref="AQ71:AR71"/>
    <mergeCell ref="AQ84:AR84"/>
    <mergeCell ref="AQ85:AR85"/>
    <mergeCell ref="AQ86:AR86"/>
    <mergeCell ref="AQ87:AR87"/>
    <mergeCell ref="AQ88:AR88"/>
    <mergeCell ref="AQ89:AR89"/>
    <mergeCell ref="AQ78:AR78"/>
    <mergeCell ref="AQ79:AR79"/>
    <mergeCell ref="AQ80:AR80"/>
    <mergeCell ref="AQ81:AR81"/>
    <mergeCell ref="AQ82:AR82"/>
    <mergeCell ref="AQ83:AR83"/>
    <mergeCell ref="AQ96:AR96"/>
    <mergeCell ref="AQ97:AR97"/>
    <mergeCell ref="AQ98:AR98"/>
    <mergeCell ref="AQ99:AR99"/>
    <mergeCell ref="AQ100:AR100"/>
    <mergeCell ref="AQ101:AR101"/>
    <mergeCell ref="AQ90:AR90"/>
    <mergeCell ref="AQ91:AR91"/>
    <mergeCell ref="AQ92:AR92"/>
    <mergeCell ref="AQ93:AR93"/>
    <mergeCell ref="AQ94:AR94"/>
    <mergeCell ref="AQ95:AR95"/>
    <mergeCell ref="AQ108:AR108"/>
    <mergeCell ref="AQ109:AR109"/>
    <mergeCell ref="AQ110:AR110"/>
    <mergeCell ref="AQ111:AR111"/>
    <mergeCell ref="AQ112:AR112"/>
    <mergeCell ref="AQ113:AR113"/>
    <mergeCell ref="AQ102:AR102"/>
    <mergeCell ref="AQ103:AR103"/>
    <mergeCell ref="AQ104:AR104"/>
    <mergeCell ref="AQ105:AR105"/>
    <mergeCell ref="AQ106:AR106"/>
    <mergeCell ref="AQ107:AR107"/>
    <mergeCell ref="AQ120:AR120"/>
    <mergeCell ref="AQ121:AR121"/>
    <mergeCell ref="AQ122:AR122"/>
    <mergeCell ref="AQ123:AR123"/>
    <mergeCell ref="AQ124:AR124"/>
    <mergeCell ref="AQ125:AR125"/>
    <mergeCell ref="AQ114:AR114"/>
    <mergeCell ref="AQ115:AR115"/>
    <mergeCell ref="AQ116:AR116"/>
    <mergeCell ref="AQ117:AR117"/>
    <mergeCell ref="AQ118:AR118"/>
    <mergeCell ref="AQ119:AR119"/>
    <mergeCell ref="AQ132:AR132"/>
    <mergeCell ref="AQ133:AR133"/>
    <mergeCell ref="AQ134:AR134"/>
    <mergeCell ref="AQ135:AR135"/>
    <mergeCell ref="AQ136:AR136"/>
    <mergeCell ref="AQ137:AR137"/>
    <mergeCell ref="AQ126:AR126"/>
    <mergeCell ref="AQ127:AR127"/>
    <mergeCell ref="AQ128:AR128"/>
    <mergeCell ref="AQ129:AR129"/>
    <mergeCell ref="AQ130:AR130"/>
    <mergeCell ref="AQ131:AR131"/>
    <mergeCell ref="AQ144:AR144"/>
    <mergeCell ref="AQ145:AR145"/>
    <mergeCell ref="AQ146:AR146"/>
    <mergeCell ref="AQ147:AR147"/>
    <mergeCell ref="AQ148:AR148"/>
    <mergeCell ref="AQ149:AR149"/>
    <mergeCell ref="AQ138:AR138"/>
    <mergeCell ref="AQ139:AR139"/>
    <mergeCell ref="AQ140:AR140"/>
    <mergeCell ref="AQ141:AR141"/>
    <mergeCell ref="AQ142:AR142"/>
    <mergeCell ref="AQ143:AR143"/>
    <mergeCell ref="AQ156:AR156"/>
    <mergeCell ref="AQ157:AR157"/>
    <mergeCell ref="AQ158:AR158"/>
    <mergeCell ref="AQ159:AR159"/>
    <mergeCell ref="AQ160:AR160"/>
    <mergeCell ref="AQ161:AR161"/>
    <mergeCell ref="AQ150:AR150"/>
    <mergeCell ref="AQ151:AR151"/>
    <mergeCell ref="AQ152:AR152"/>
    <mergeCell ref="AQ153:AR153"/>
    <mergeCell ref="AQ154:AR154"/>
    <mergeCell ref="AQ155:AR155"/>
    <mergeCell ref="AQ168:AR168"/>
    <mergeCell ref="AQ169:AR169"/>
    <mergeCell ref="AQ170:AR170"/>
    <mergeCell ref="AQ162:AR162"/>
    <mergeCell ref="AQ163:AR163"/>
    <mergeCell ref="AQ164:AR164"/>
    <mergeCell ref="AQ165:AR165"/>
    <mergeCell ref="AQ166:AR166"/>
    <mergeCell ref="AQ167:AR167"/>
  </mergeCells>
  <pageMargins left="0.75" right="0.75" top="0.65" bottom="0.65" header="0.5" footer="0.5"/>
  <pageSetup scale="80" orientation="portrait" r:id="rId1"/>
  <headerFooter alignWithMargins="0">
    <oddFooter>&amp;L&amp;"Arial,Bold Italic"Natural Resources Conservation Service&amp;R&amp;"Arial,Bold Italic"&amp;D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1574"/>
  <sheetViews>
    <sheetView showGridLines="0" topLeftCell="BF13" zoomScale="75" zoomScaleNormal="75" workbookViewId="0">
      <selection activeCell="CT4" sqref="CT4"/>
    </sheetView>
  </sheetViews>
  <sheetFormatPr defaultRowHeight="13.2" x14ac:dyDescent="0.25"/>
  <cols>
    <col min="1" max="1" width="21.6640625" customWidth="1"/>
    <col min="2" max="2" width="12.6640625" customWidth="1"/>
    <col min="3" max="3" width="15.6640625" customWidth="1"/>
    <col min="4" max="4" width="13.5546875" customWidth="1"/>
    <col min="13" max="14" width="17.33203125" customWidth="1"/>
    <col min="15" max="15" width="20" customWidth="1"/>
    <col min="16" max="16" width="5.44140625" customWidth="1"/>
    <col min="17" max="17" width="7.5546875" customWidth="1"/>
    <col min="18" max="18" width="9.6640625" customWidth="1"/>
    <col min="19" max="19" width="12.33203125" customWidth="1"/>
    <col min="20" max="20" width="6.44140625" customWidth="1"/>
    <col min="21" max="21" width="0.44140625" customWidth="1"/>
    <col min="22" max="22" width="8.109375" hidden="1" customWidth="1"/>
    <col min="23" max="34" width="6" hidden="1" customWidth="1"/>
    <col min="35" max="35" width="10.109375" customWidth="1"/>
    <col min="36" max="36" width="19" hidden="1" customWidth="1"/>
    <col min="37" max="37" width="12.109375" hidden="1" customWidth="1"/>
    <col min="38" max="38" width="8.6640625" customWidth="1"/>
    <col min="39" max="39" width="7.5546875" style="5" hidden="1" customWidth="1"/>
    <col min="40" max="40" width="7" customWidth="1"/>
    <col min="41" max="42" width="25.6640625" customWidth="1"/>
    <col min="43" max="44" width="12.6640625" customWidth="1"/>
    <col min="45" max="45" width="6" customWidth="1"/>
    <col min="47" max="47" width="8.88671875" customWidth="1"/>
    <col min="48" max="48" width="8.109375" hidden="1" customWidth="1"/>
    <col min="49" max="49" width="10.5546875" hidden="1" customWidth="1"/>
    <col min="50" max="50" width="8.109375" hidden="1" customWidth="1"/>
    <col min="51" max="51" width="9.5546875" hidden="1" customWidth="1"/>
    <col min="52" max="52" width="11.33203125" customWidth="1"/>
    <col min="53" max="53" width="10.109375" hidden="1" customWidth="1"/>
    <col min="54" max="54" width="11.88671875" hidden="1" customWidth="1"/>
    <col min="55" max="57" width="10.88671875" hidden="1" customWidth="1"/>
    <col min="58" max="59" width="0.109375" customWidth="1"/>
    <col min="60" max="60" width="5.109375" customWidth="1"/>
    <col min="61" max="61" width="13.5546875" customWidth="1"/>
    <col min="62" max="62" width="11.33203125" customWidth="1"/>
    <col min="63" max="63" width="9.6640625" customWidth="1"/>
    <col min="64" max="64" width="10.109375" hidden="1" customWidth="1"/>
    <col min="65" max="65" width="12" customWidth="1"/>
    <col min="66" max="66" width="9.109375" hidden="1" customWidth="1"/>
    <col min="67" max="67" width="4" customWidth="1"/>
    <col min="68" max="68" width="12.109375" customWidth="1"/>
    <col min="69" max="69" width="7.5546875" customWidth="1"/>
    <col min="70" max="70" width="3" hidden="1" customWidth="1"/>
    <col min="71" max="71" width="6.5546875" hidden="1" customWidth="1"/>
    <col min="72" max="72" width="8.44140625" hidden="1" customWidth="1"/>
    <col min="73" max="74" width="7.5546875" hidden="1" customWidth="1"/>
    <col min="75" max="75" width="7.5546875" customWidth="1"/>
    <col min="76" max="76" width="8.5546875" hidden="1" customWidth="1"/>
    <col min="77" max="77" width="10.88671875" hidden="1" customWidth="1"/>
    <col min="78" max="78" width="10.88671875" customWidth="1"/>
    <col min="79" max="79" width="8.5546875" hidden="1" customWidth="1"/>
    <col min="80" max="80" width="9.44140625" hidden="1" customWidth="1"/>
    <col min="81" max="82" width="7.6640625" hidden="1" customWidth="1"/>
    <col min="83" max="83" width="11.6640625" hidden="1" customWidth="1"/>
    <col min="84" max="84" width="11.44140625" hidden="1" customWidth="1"/>
    <col min="85" max="85" width="11.44140625" customWidth="1"/>
    <col min="86" max="86" width="10.6640625" hidden="1" customWidth="1"/>
    <col min="87" max="87" width="11.44140625" hidden="1" customWidth="1"/>
    <col min="88" max="88" width="11.5546875" customWidth="1"/>
    <col min="89" max="89" width="1.5546875" customWidth="1"/>
    <col min="90" max="90" width="2.33203125" customWidth="1"/>
    <col min="91" max="91" width="4" customWidth="1"/>
    <col min="92" max="92" width="13.88671875" customWidth="1"/>
    <col min="93" max="93" width="11.33203125" customWidth="1"/>
    <col min="94" max="94" width="2.6640625" customWidth="1"/>
    <col min="95" max="95" width="3.33203125" customWidth="1"/>
    <col min="96" max="96" width="1.6640625" customWidth="1"/>
    <col min="97" max="97" width="4.109375" customWidth="1"/>
    <col min="98" max="98" width="13.6640625" customWidth="1"/>
    <col min="99" max="99" width="11" customWidth="1"/>
    <col min="100" max="101" width="2.6640625" customWidth="1"/>
    <col min="102" max="102" width="1.5546875" customWidth="1"/>
    <col min="103" max="103" width="4.88671875" customWidth="1"/>
    <col min="104" max="104" width="11" customWidth="1"/>
    <col min="105" max="105" width="11.109375" customWidth="1"/>
    <col min="106" max="107" width="2.5546875" customWidth="1"/>
    <col min="108" max="108" width="7.33203125" customWidth="1"/>
    <col min="109" max="109" width="14" customWidth="1"/>
    <col min="110" max="110" width="11.33203125" customWidth="1"/>
    <col min="113" max="113" width="7.5546875" customWidth="1"/>
    <col min="114" max="114" width="12.5546875" customWidth="1"/>
    <col min="117" max="117" width="14.44140625" customWidth="1"/>
    <col min="118" max="118" width="17.33203125" customWidth="1"/>
    <col min="119" max="119" width="9" customWidth="1"/>
  </cols>
  <sheetData>
    <row r="1" spans="1:152" ht="15.6" x14ac:dyDescent="0.3">
      <c r="A1" s="379" t="s">
        <v>293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380" t="s">
        <v>164</v>
      </c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29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43"/>
      <c r="DA1" s="143"/>
      <c r="DB1" s="143"/>
      <c r="DC1" s="143"/>
      <c r="DD1" s="143"/>
      <c r="DE1" s="143"/>
      <c r="DF1" s="143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/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/>
    </row>
    <row r="2" spans="1:152" ht="4.5" customHeight="1" x14ac:dyDescent="0.3">
      <c r="A2" s="379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29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  <c r="BK2" s="143"/>
      <c r="BL2" s="143"/>
      <c r="BM2" s="143"/>
      <c r="BN2" s="143"/>
      <c r="BO2" s="143"/>
      <c r="BP2" s="143"/>
      <c r="BQ2" s="143"/>
      <c r="BR2" s="143"/>
      <c r="BS2" s="143"/>
      <c r="BT2" s="143"/>
      <c r="BU2" s="143"/>
      <c r="BV2" s="143"/>
      <c r="BW2" s="143"/>
      <c r="BX2" s="143"/>
      <c r="BY2" s="143"/>
      <c r="BZ2" s="143"/>
      <c r="CA2" s="143"/>
      <c r="CB2" s="143"/>
      <c r="CC2" s="143"/>
      <c r="CD2" s="143"/>
      <c r="CE2" s="143"/>
      <c r="CF2" s="143"/>
      <c r="CG2" s="143"/>
      <c r="CH2" s="143"/>
      <c r="CI2" s="143"/>
      <c r="CJ2" s="143"/>
      <c r="CK2" s="143"/>
      <c r="CL2" s="143"/>
      <c r="CM2" s="143"/>
      <c r="CN2" s="143"/>
      <c r="CO2" s="143"/>
      <c r="CP2" s="143"/>
      <c r="CQ2" s="143"/>
      <c r="CR2" s="143"/>
      <c r="CS2" s="143"/>
      <c r="CT2" s="143"/>
      <c r="CU2" s="143"/>
      <c r="CV2" s="143"/>
      <c r="CW2" s="143"/>
      <c r="CX2" s="143"/>
      <c r="CY2" s="143"/>
      <c r="CZ2" s="143"/>
      <c r="DA2" s="143"/>
      <c r="DB2" s="143"/>
      <c r="DC2" s="143"/>
      <c r="DD2" s="143"/>
      <c r="DE2" s="143"/>
      <c r="DF2" s="143"/>
      <c r="DG2" s="143"/>
      <c r="DH2" s="143"/>
      <c r="DI2" s="143"/>
      <c r="DJ2" s="143"/>
      <c r="DK2" s="143"/>
      <c r="DL2" s="143"/>
      <c r="DM2" s="143"/>
      <c r="DN2" s="143"/>
      <c r="DO2" s="143"/>
      <c r="DP2" s="143"/>
      <c r="DQ2" s="143"/>
      <c r="DR2" s="143"/>
      <c r="DS2" s="143"/>
      <c r="DT2" s="143"/>
      <c r="DU2" s="143"/>
      <c r="DV2" s="143"/>
      <c r="DW2" s="143"/>
      <c r="DX2" s="143"/>
      <c r="DY2" s="143"/>
      <c r="DZ2" s="143"/>
      <c r="EA2" s="143"/>
      <c r="EB2" s="143"/>
      <c r="EC2" s="143"/>
      <c r="ED2" s="143"/>
      <c r="EE2" s="143"/>
      <c r="EF2" s="143"/>
      <c r="EG2" s="143"/>
      <c r="EH2" s="143"/>
      <c r="EI2" s="143"/>
      <c r="EJ2" s="143"/>
      <c r="EK2" s="143"/>
      <c r="EL2" s="143"/>
      <c r="EM2" s="143"/>
      <c r="EN2" s="143"/>
      <c r="EO2" s="143"/>
      <c r="EP2" s="143"/>
      <c r="EQ2" s="143"/>
      <c r="ER2" s="143"/>
      <c r="ES2" s="143"/>
      <c r="ET2" s="143"/>
      <c r="EU2" s="143"/>
      <c r="EV2" s="143"/>
    </row>
    <row r="3" spans="1:152" ht="15.75" customHeight="1" x14ac:dyDescent="0.4">
      <c r="A3" s="144" t="s">
        <v>89</v>
      </c>
      <c r="B3" s="767" t="s">
        <v>130</v>
      </c>
      <c r="C3" s="143"/>
      <c r="D3" s="143"/>
      <c r="E3" s="378"/>
      <c r="F3" s="29"/>
      <c r="G3" s="29"/>
      <c r="H3" s="29"/>
      <c r="I3" s="29"/>
      <c r="J3" s="29"/>
      <c r="K3" s="29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29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  <c r="DC3" s="143"/>
      <c r="DD3" s="143"/>
      <c r="DE3" s="143"/>
      <c r="DF3" s="143"/>
      <c r="DG3" s="143"/>
      <c r="DH3" s="143"/>
      <c r="DI3" s="143"/>
      <c r="DJ3" s="143"/>
      <c r="DK3" s="143"/>
      <c r="DL3" s="143"/>
      <c r="DM3" s="143"/>
      <c r="DN3" s="143"/>
      <c r="DO3" s="143"/>
      <c r="DP3" s="143"/>
      <c r="DQ3" s="143"/>
      <c r="DR3" s="143"/>
      <c r="DS3" s="143"/>
      <c r="DT3" s="143"/>
      <c r="DU3" s="143"/>
      <c r="DV3" s="143"/>
      <c r="DW3" s="143"/>
      <c r="DX3" s="143"/>
      <c r="DY3" s="143"/>
      <c r="DZ3" s="143"/>
      <c r="EA3" s="143"/>
      <c r="EB3" s="143"/>
      <c r="EC3" s="143"/>
      <c r="ED3" s="143"/>
      <c r="EE3" s="143"/>
      <c r="EF3" s="143"/>
      <c r="EG3" s="143"/>
      <c r="EH3" s="143"/>
      <c r="EI3" s="143"/>
      <c r="EJ3" s="143"/>
      <c r="EK3" s="143"/>
      <c r="EL3" s="143"/>
      <c r="EM3" s="143"/>
      <c r="EN3" s="143"/>
      <c r="EO3" s="143"/>
      <c r="EP3" s="143"/>
      <c r="EQ3" s="143"/>
      <c r="ER3" s="143"/>
      <c r="ES3" s="143"/>
      <c r="ET3" s="143"/>
      <c r="EU3" s="143"/>
      <c r="EV3" s="143"/>
    </row>
    <row r="4" spans="1:152" x14ac:dyDescent="0.25">
      <c r="A4" s="144" t="s">
        <v>99</v>
      </c>
      <c r="B4" s="767" t="s">
        <v>276</v>
      </c>
      <c r="C4" s="143"/>
      <c r="D4" s="143"/>
      <c r="E4" s="143"/>
      <c r="F4" s="143"/>
      <c r="G4" s="143"/>
      <c r="H4" s="143"/>
      <c r="I4" s="143"/>
      <c r="J4" s="143"/>
      <c r="K4" s="143"/>
      <c r="L4" s="29"/>
      <c r="M4" s="29"/>
      <c r="N4" s="29"/>
      <c r="O4" s="29"/>
      <c r="P4" s="143"/>
      <c r="Q4" s="143"/>
      <c r="R4" s="143" t="s">
        <v>213</v>
      </c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29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</row>
    <row r="5" spans="1:152" x14ac:dyDescent="0.25">
      <c r="A5" s="144" t="s">
        <v>192</v>
      </c>
      <c r="B5" s="768" t="s">
        <v>277</v>
      </c>
      <c r="C5" s="143"/>
      <c r="D5" s="143"/>
      <c r="E5" s="143"/>
      <c r="F5" s="143"/>
      <c r="G5" s="143"/>
      <c r="H5" s="143"/>
      <c r="I5" s="143"/>
      <c r="J5" s="143"/>
      <c r="K5" s="143"/>
      <c r="L5" s="381"/>
      <c r="M5" s="29"/>
      <c r="N5" s="29"/>
      <c r="O5" s="29"/>
      <c r="P5" s="143"/>
      <c r="Q5" s="143"/>
      <c r="R5" s="143" t="s">
        <v>182</v>
      </c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29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/>
      <c r="DI5" s="143"/>
      <c r="DJ5" s="143"/>
      <c r="DK5" s="143"/>
      <c r="DL5" s="143"/>
      <c r="DM5" s="143"/>
      <c r="DN5" s="143"/>
      <c r="DO5" s="143"/>
      <c r="DP5" s="143"/>
      <c r="DQ5" s="143"/>
      <c r="DR5" s="143"/>
      <c r="DS5" s="143"/>
      <c r="DT5" s="143"/>
      <c r="DU5" s="143"/>
      <c r="DV5" s="143"/>
      <c r="DW5" s="143"/>
      <c r="DX5" s="143"/>
      <c r="DY5" s="143"/>
      <c r="DZ5" s="143"/>
      <c r="EA5" s="143"/>
      <c r="EB5" s="143"/>
      <c r="EC5" s="143"/>
      <c r="ED5" s="143"/>
      <c r="EE5" s="143"/>
      <c r="EF5" s="143"/>
      <c r="EG5" s="143"/>
      <c r="EH5" s="143"/>
      <c r="EI5" s="143"/>
      <c r="EJ5" s="143"/>
      <c r="EK5" s="143"/>
      <c r="EL5" s="143"/>
      <c r="EM5" s="143"/>
      <c r="EN5" s="143"/>
      <c r="EO5" s="143"/>
      <c r="EP5" s="143"/>
      <c r="EQ5" s="143"/>
      <c r="ER5" s="143"/>
      <c r="ES5" s="143"/>
      <c r="ET5" s="143"/>
      <c r="EU5" s="143"/>
      <c r="EV5" s="143"/>
    </row>
    <row r="6" spans="1:152" ht="22.5" customHeight="1" x14ac:dyDescent="0.4">
      <c r="A6" s="144" t="s">
        <v>206</v>
      </c>
      <c r="B6" s="768">
        <v>692</v>
      </c>
      <c r="C6" s="143"/>
      <c r="D6" s="143"/>
      <c r="E6" s="143"/>
      <c r="F6" s="143"/>
      <c r="G6" s="766"/>
      <c r="H6" s="382" t="s">
        <v>91</v>
      </c>
      <c r="I6" s="143"/>
      <c r="J6" s="143"/>
      <c r="K6" s="143"/>
      <c r="L6" s="383"/>
      <c r="M6" s="29"/>
      <c r="N6" s="29"/>
      <c r="O6" s="29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29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  <c r="EO6" s="143"/>
      <c r="EP6" s="143"/>
      <c r="EQ6" s="143"/>
      <c r="ER6" s="143"/>
      <c r="ES6" s="143"/>
      <c r="ET6" s="143"/>
      <c r="EU6" s="143"/>
      <c r="EV6" s="143"/>
    </row>
    <row r="7" spans="1:152" x14ac:dyDescent="0.25">
      <c r="A7" s="144" t="s">
        <v>201</v>
      </c>
      <c r="B7" s="769">
        <v>371645</v>
      </c>
      <c r="C7" s="144" t="s">
        <v>202</v>
      </c>
      <c r="D7" s="771">
        <v>1075247</v>
      </c>
      <c r="E7" s="143"/>
      <c r="F7" s="143"/>
      <c r="G7" s="143"/>
      <c r="H7" s="143"/>
      <c r="I7" s="143"/>
      <c r="J7" s="143"/>
      <c r="K7" s="143"/>
      <c r="L7" s="383"/>
      <c r="M7" s="29"/>
      <c r="N7" s="29"/>
      <c r="O7" s="29"/>
      <c r="P7" s="143"/>
      <c r="Q7" s="143"/>
      <c r="R7" s="143" t="s">
        <v>180</v>
      </c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29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29"/>
      <c r="BK7" s="29"/>
      <c r="BL7" s="29"/>
      <c r="BM7" s="29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  <c r="EO7" s="143"/>
      <c r="EP7" s="143"/>
      <c r="EQ7" s="143"/>
      <c r="ER7" s="143"/>
      <c r="ES7" s="143"/>
      <c r="ET7" s="143"/>
      <c r="EU7" s="143"/>
      <c r="EV7" s="143"/>
    </row>
    <row r="8" spans="1:152" x14ac:dyDescent="0.25">
      <c r="A8" s="144" t="s">
        <v>204</v>
      </c>
      <c r="B8" s="769" t="s">
        <v>278</v>
      </c>
      <c r="C8" s="144" t="s">
        <v>205</v>
      </c>
      <c r="D8" s="772" t="s">
        <v>207</v>
      </c>
      <c r="E8" s="143"/>
      <c r="F8" s="143"/>
      <c r="G8" s="143"/>
      <c r="H8" s="143"/>
      <c r="I8" s="143"/>
      <c r="J8" s="143"/>
      <c r="K8" s="143"/>
      <c r="L8" s="383"/>
      <c r="M8" s="29"/>
      <c r="N8" s="29"/>
      <c r="O8" s="29"/>
      <c r="P8" s="143"/>
      <c r="Q8" s="143"/>
      <c r="R8" s="143" t="s">
        <v>218</v>
      </c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29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  <c r="EO8" s="143"/>
      <c r="EP8" s="143"/>
      <c r="EQ8" s="143"/>
      <c r="ER8" s="143"/>
      <c r="ES8" s="143"/>
      <c r="ET8" s="143"/>
      <c r="EU8" s="143"/>
      <c r="EV8" s="143"/>
    </row>
    <row r="9" spans="1:152" ht="12.75" customHeight="1" x14ac:dyDescent="0.25">
      <c r="A9" s="144"/>
      <c r="B9" s="118"/>
      <c r="C9" s="145"/>
      <c r="D9" s="29"/>
      <c r="E9" s="143"/>
      <c r="F9" s="143"/>
      <c r="G9" s="143"/>
      <c r="H9" s="143"/>
      <c r="I9" s="143"/>
      <c r="J9" s="143"/>
      <c r="K9" s="143"/>
      <c r="L9" s="383"/>
      <c r="M9" s="29"/>
      <c r="N9" s="29"/>
      <c r="O9" s="29"/>
      <c r="P9" s="143"/>
      <c r="Q9" s="143"/>
      <c r="R9" s="143" t="s">
        <v>181</v>
      </c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29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29"/>
      <c r="BK9" s="29"/>
      <c r="BL9" s="29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  <c r="DZ9" s="143"/>
      <c r="EA9" s="143"/>
      <c r="EB9" s="143"/>
      <c r="EC9" s="143"/>
      <c r="ED9" s="143"/>
      <c r="EE9" s="143"/>
      <c r="EF9" s="143"/>
      <c r="EG9" s="143"/>
      <c r="EH9" s="143"/>
      <c r="EI9" s="143"/>
      <c r="EJ9" s="143"/>
      <c r="EK9" s="143"/>
      <c r="EL9" s="143"/>
      <c r="EM9" s="143"/>
      <c r="EN9" s="143"/>
      <c r="EO9" s="143"/>
      <c r="EP9" s="143"/>
      <c r="EQ9" s="143"/>
      <c r="ER9" s="143"/>
      <c r="ES9" s="143"/>
      <c r="ET9" s="143"/>
      <c r="EU9" s="143"/>
      <c r="EV9" s="143"/>
    </row>
    <row r="10" spans="1:152" ht="13.5" customHeight="1" x14ac:dyDescent="0.25">
      <c r="A10" s="144" t="s">
        <v>90</v>
      </c>
      <c r="B10" s="770">
        <v>41799</v>
      </c>
      <c r="C10" s="144" t="s">
        <v>88</v>
      </c>
      <c r="D10" s="767" t="s">
        <v>290</v>
      </c>
      <c r="E10" s="143"/>
      <c r="F10" s="143"/>
      <c r="G10" s="143"/>
      <c r="H10" s="143"/>
      <c r="I10" s="143"/>
      <c r="J10" s="143"/>
      <c r="K10" s="143"/>
      <c r="L10" s="383"/>
      <c r="M10" s="29"/>
      <c r="N10" s="29"/>
      <c r="O10" s="29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29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</row>
    <row r="11" spans="1:152" x14ac:dyDescent="0.25">
      <c r="A11" s="143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 t="s">
        <v>214</v>
      </c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29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  <c r="EI11" s="143"/>
      <c r="EJ11" s="143"/>
      <c r="EK11" s="143"/>
      <c r="EL11" s="143"/>
      <c r="EM11" s="143"/>
      <c r="EN11" s="143"/>
      <c r="EO11" s="143"/>
      <c r="EP11" s="143"/>
      <c r="EQ11" s="143"/>
      <c r="ER11" s="143"/>
      <c r="ES11" s="143"/>
      <c r="ET11" s="143"/>
      <c r="EU11" s="143"/>
      <c r="EV11" s="143"/>
    </row>
    <row r="12" spans="1:152" x14ac:dyDescent="0.25">
      <c r="A12" s="143"/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29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143"/>
      <c r="CL12" s="143"/>
      <c r="CM12" s="143"/>
      <c r="CN12" s="143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P12" s="143"/>
      <c r="DQ12" s="143"/>
      <c r="DR12" s="143"/>
      <c r="DS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  <c r="EI12" s="143"/>
      <c r="EJ12" s="143"/>
      <c r="EK12" s="143"/>
      <c r="EL12" s="143"/>
      <c r="EM12" s="143"/>
      <c r="EN12" s="143"/>
      <c r="EO12" s="143"/>
      <c r="EP12" s="143"/>
      <c r="EQ12" s="143"/>
      <c r="ER12" s="143"/>
      <c r="ES12" s="143"/>
      <c r="ET12" s="143"/>
      <c r="EU12" s="143"/>
      <c r="EV12" s="143"/>
    </row>
    <row r="13" spans="1:152" ht="13.5" customHeight="1" x14ac:dyDescent="0.25">
      <c r="A13" s="143" t="s">
        <v>155</v>
      </c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38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385" t="s">
        <v>275</v>
      </c>
      <c r="AJ13" s="143"/>
      <c r="AK13" s="143"/>
      <c r="AL13" s="143"/>
      <c r="AM13" s="29"/>
      <c r="AN13" s="143"/>
      <c r="AO13" s="143"/>
      <c r="AP13" s="143"/>
      <c r="AQ13" s="143"/>
      <c r="AR13" s="143"/>
      <c r="AS13" s="29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</row>
    <row r="14" spans="1:152" x14ac:dyDescent="0.25">
      <c r="A14" s="4" t="s">
        <v>294</v>
      </c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386"/>
      <c r="AK14" s="143"/>
      <c r="AL14" s="143"/>
      <c r="AM14" s="29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43"/>
      <c r="CE14" s="143"/>
      <c r="CF14" s="143"/>
      <c r="CG14" s="143"/>
      <c r="CH14" s="143"/>
      <c r="CI14" s="143"/>
      <c r="CJ14" s="143"/>
      <c r="CK14" s="143"/>
      <c r="CL14" s="143"/>
      <c r="CM14" s="143"/>
      <c r="CN14" s="143"/>
      <c r="CO14" s="143"/>
      <c r="CP14" s="143"/>
      <c r="CQ14" s="143"/>
      <c r="CR14" s="143"/>
      <c r="CS14" s="143"/>
      <c r="CT14" s="143"/>
      <c r="CU14" s="143"/>
      <c r="CV14" s="143"/>
      <c r="CW14" s="143"/>
      <c r="CX14" s="143"/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P14" s="143"/>
      <c r="DQ14" s="143"/>
      <c r="DR14" s="143"/>
      <c r="DS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  <c r="EI14" s="143"/>
      <c r="EJ14" s="143"/>
      <c r="EK14" s="143"/>
      <c r="EL14" s="143"/>
      <c r="EM14" s="143"/>
      <c r="EN14" s="143"/>
      <c r="EO14" s="143"/>
      <c r="EP14" s="143"/>
      <c r="EQ14" s="143"/>
      <c r="ER14" s="143"/>
      <c r="ES14" s="143"/>
      <c r="ET14" s="143"/>
      <c r="EU14" s="143"/>
      <c r="EV14" s="143"/>
    </row>
    <row r="15" spans="1:152" ht="16.2" thickBot="1" x14ac:dyDescent="0.35">
      <c r="A15" s="385" t="s">
        <v>235</v>
      </c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380" t="s">
        <v>121</v>
      </c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387" t="s">
        <v>137</v>
      </c>
      <c r="AK15" s="31" t="str">
        <f>IF($BM$26&gt;0.4,"&gt;0.4",IF($BM$26&lt;-0.4,"&lt;-0.4","-0.4&lt;and&gt;0.4"))</f>
        <v>-0.4&lt;and&gt;0.4</v>
      </c>
      <c r="AL15" s="31"/>
      <c r="AM15" s="31"/>
      <c r="AN15" s="143"/>
      <c r="AO15" s="143"/>
      <c r="AP15" s="143"/>
      <c r="AQ15" s="143"/>
      <c r="AR15" s="143"/>
      <c r="AS15" s="143"/>
      <c r="AT15" s="143"/>
      <c r="AU15" s="143"/>
      <c r="AV15" s="387"/>
      <c r="AW15" s="387" t="s">
        <v>175</v>
      </c>
      <c r="AX15" s="388">
        <f>IF($BM$29&gt;0,($BM$31-$BM$29)/$BM$28,"----")</f>
        <v>1.108910891089109</v>
      </c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389" t="s">
        <v>131</v>
      </c>
      <c r="BJ15" s="143"/>
      <c r="BK15" s="143" t="s">
        <v>196</v>
      </c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</row>
    <row r="16" spans="1:152" ht="17.25" customHeight="1" thickTop="1" x14ac:dyDescent="0.3">
      <c r="A16" s="143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390" t="s">
        <v>174</v>
      </c>
      <c r="AJ16" s="387" t="s">
        <v>136</v>
      </c>
      <c r="AK16" s="143">
        <f>LOOKUP(BM30,Tables!B58:B197,Tables!C58:C197)*BM25</f>
        <v>1.3631319111992484</v>
      </c>
      <c r="AL16" s="773">
        <v>1</v>
      </c>
      <c r="AM16" s="29"/>
      <c r="AN16" s="143"/>
      <c r="AO16" s="834" t="s">
        <v>179</v>
      </c>
      <c r="AP16" s="835"/>
      <c r="AQ16" s="835"/>
      <c r="AR16" s="836"/>
      <c r="AS16" s="391"/>
      <c r="AT16" s="391"/>
      <c r="AU16" s="391"/>
      <c r="AV16" s="392"/>
      <c r="AW16" s="392"/>
      <c r="AX16" s="392" t="s">
        <v>173</v>
      </c>
      <c r="AY16" s="392"/>
      <c r="AZ16" s="393" t="s">
        <v>187</v>
      </c>
      <c r="BA16" s="392"/>
      <c r="BB16" s="392"/>
      <c r="BC16" s="392"/>
      <c r="BD16" s="392"/>
      <c r="BE16" s="392"/>
      <c r="BF16" s="394" t="s">
        <v>197</v>
      </c>
      <c r="BG16" s="394" t="s">
        <v>197</v>
      </c>
      <c r="BH16" s="143" t="str">
        <f>" "</f>
        <v xml:space="preserve"> </v>
      </c>
      <c r="BI16" s="395" t="str">
        <f>A1</f>
        <v>log-Pearson Frequency Analysis Spreadsheet, Version 3.1, 2/2015</v>
      </c>
      <c r="BJ16" s="396"/>
      <c r="BK16" s="396"/>
      <c r="BL16" s="396"/>
      <c r="BM16" s="396"/>
      <c r="BN16" s="396"/>
      <c r="BO16" s="396"/>
      <c r="BP16" s="396"/>
      <c r="BQ16" s="396"/>
      <c r="BR16" s="396"/>
      <c r="BS16" s="396"/>
      <c r="BT16" s="396"/>
      <c r="BU16" s="396"/>
      <c r="BV16" s="396"/>
      <c r="BW16" s="396"/>
      <c r="BX16" s="396"/>
      <c r="BY16" s="396"/>
      <c r="BZ16" s="396"/>
      <c r="CA16" s="396"/>
      <c r="CB16" s="396"/>
      <c r="CC16" s="396"/>
      <c r="CD16" s="396"/>
      <c r="CE16" s="396"/>
      <c r="CF16" s="396"/>
      <c r="CG16" s="396"/>
      <c r="CH16" s="396"/>
      <c r="CI16" s="396"/>
      <c r="CJ16" s="396"/>
      <c r="CK16" s="397" t="s">
        <v>148</v>
      </c>
      <c r="CL16" s="398" t="str">
        <f>A1</f>
        <v>log-Pearson Frequency Analysis Spreadsheet, Version 3.1, 2/2015</v>
      </c>
      <c r="CM16" s="399"/>
      <c r="CN16" s="400"/>
      <c r="CO16" s="400"/>
      <c r="CP16" s="396"/>
      <c r="CQ16" s="396"/>
      <c r="CR16" s="396"/>
      <c r="CS16" s="396"/>
      <c r="CT16" s="396"/>
      <c r="CU16" s="396"/>
      <c r="CV16" s="396"/>
      <c r="CW16" s="396"/>
      <c r="CX16" s="396"/>
      <c r="CY16" s="396"/>
      <c r="CZ16" s="396"/>
      <c r="DA16" s="396"/>
      <c r="DB16" s="396"/>
      <c r="DC16" s="396"/>
      <c r="DD16" s="397" t="s">
        <v>149</v>
      </c>
      <c r="DE16" s="395" t="str">
        <f>A1</f>
        <v>log-Pearson Frequency Analysis Spreadsheet, Version 3.1, 2/2015</v>
      </c>
      <c r="DF16" s="396"/>
      <c r="DG16" s="396"/>
      <c r="DH16" s="396"/>
      <c r="DI16" s="396"/>
      <c r="DJ16" s="396"/>
      <c r="DK16" s="396"/>
      <c r="DL16" s="396"/>
      <c r="DM16" s="396"/>
      <c r="DN16" s="397" t="s">
        <v>150</v>
      </c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</row>
    <row r="17" spans="1:152" ht="14.25" customHeight="1" x14ac:dyDescent="0.25">
      <c r="A17" s="4" t="s">
        <v>289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29"/>
      <c r="AN17" s="143"/>
      <c r="AO17" s="401" t="str">
        <f>IF(AK15="&gt;0.4","CONSIDER FIRST",IF(AK15="&lt;-0.4","CONSIDER SECOND"," "))</f>
        <v xml:space="preserve"> </v>
      </c>
      <c r="AP17" s="401" t="str">
        <f>IF(AK15="&lt;-0.4","CONSIDER FIRST",IF(AK15="&gt;0.4","CONSIDER SECOND"," "))</f>
        <v xml:space="preserve"> </v>
      </c>
      <c r="AQ17" s="837" t="str">
        <f>IF(AK15="-0.4&lt;and&gt;0.4","CONSIDER BOTH FIRST"," ")</f>
        <v>CONSIDER BOTH FIRST</v>
      </c>
      <c r="AR17" s="838"/>
      <c r="AS17" s="391"/>
      <c r="AT17" s="391"/>
      <c r="AU17" s="391"/>
      <c r="AV17" s="392"/>
      <c r="AW17" s="392"/>
      <c r="AX17" s="402"/>
      <c r="AY17" s="402"/>
      <c r="AZ17" s="403" t="s">
        <v>172</v>
      </c>
      <c r="BA17" s="402"/>
      <c r="BB17" s="404" t="s">
        <v>159</v>
      </c>
      <c r="BC17" s="404" t="s">
        <v>177</v>
      </c>
      <c r="BD17" s="404" t="s">
        <v>159</v>
      </c>
      <c r="BE17" s="404" t="s">
        <v>177</v>
      </c>
      <c r="BF17" s="404" t="s">
        <v>6</v>
      </c>
      <c r="BG17" s="404" t="s">
        <v>5</v>
      </c>
      <c r="BH17" s="143" t="str">
        <f>" "</f>
        <v xml:space="preserve"> </v>
      </c>
      <c r="BI17" s="405"/>
      <c r="BJ17" s="406"/>
      <c r="BK17" s="406"/>
      <c r="BL17" s="406"/>
      <c r="BM17" s="406"/>
      <c r="BN17" s="406"/>
      <c r="BO17" s="406"/>
      <c r="BP17" s="406"/>
      <c r="BQ17" s="392"/>
      <c r="BR17" s="392"/>
      <c r="BS17" s="392"/>
      <c r="BT17" s="392"/>
      <c r="BU17" s="392"/>
      <c r="BV17" s="392"/>
      <c r="BW17" s="392"/>
      <c r="BX17" s="392"/>
      <c r="BY17" s="392"/>
      <c r="BZ17" s="392"/>
      <c r="CA17" s="392"/>
      <c r="CB17" s="392"/>
      <c r="CC17" s="392"/>
      <c r="CD17" s="392"/>
      <c r="CE17" s="392"/>
      <c r="CF17" s="392"/>
      <c r="CG17" s="392"/>
      <c r="CH17" s="392"/>
      <c r="CI17" s="392"/>
      <c r="CJ17" s="392"/>
      <c r="CK17" s="407"/>
      <c r="CL17" s="405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2"/>
      <c r="CZ17" s="392"/>
      <c r="DA17" s="392"/>
      <c r="DB17" s="392"/>
      <c r="DC17" s="392"/>
      <c r="DD17" s="407"/>
      <c r="DE17" s="405"/>
      <c r="DF17" s="392"/>
      <c r="DG17" s="392"/>
      <c r="DH17" s="392"/>
      <c r="DI17" s="392"/>
      <c r="DJ17" s="392"/>
      <c r="DK17" s="392"/>
      <c r="DL17" s="392"/>
      <c r="DM17" s="392"/>
      <c r="DN17" s="407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  <c r="EO17" s="143"/>
      <c r="EP17" s="143"/>
      <c r="EQ17" s="143"/>
      <c r="ER17" s="143"/>
      <c r="ES17" s="143"/>
      <c r="ET17" s="143"/>
      <c r="EU17" s="143"/>
      <c r="EV17" s="143"/>
    </row>
    <row r="18" spans="1:152" ht="13.5" customHeight="1" x14ac:dyDescent="0.25">
      <c r="A18" t="s">
        <v>292</v>
      </c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408" t="s">
        <v>1</v>
      </c>
      <c r="R18" s="409" t="s">
        <v>2</v>
      </c>
      <c r="S18" s="409" t="s">
        <v>3</v>
      </c>
      <c r="T18" s="409" t="s">
        <v>228</v>
      </c>
      <c r="U18" s="410"/>
      <c r="V18" s="410" t="s">
        <v>195</v>
      </c>
      <c r="W18" s="411">
        <v>1</v>
      </c>
      <c r="X18" s="411">
        <v>2</v>
      </c>
      <c r="Y18" s="411">
        <v>3</v>
      </c>
      <c r="Z18" s="411">
        <v>4</v>
      </c>
      <c r="AA18" s="411">
        <v>5</v>
      </c>
      <c r="AB18" s="411">
        <v>6</v>
      </c>
      <c r="AC18" s="411">
        <v>7</v>
      </c>
      <c r="AD18" s="411">
        <v>8</v>
      </c>
      <c r="AE18" s="411">
        <v>9</v>
      </c>
      <c r="AF18" s="411">
        <v>10</v>
      </c>
      <c r="AG18" s="411">
        <v>11</v>
      </c>
      <c r="AH18" s="403">
        <v>12</v>
      </c>
      <c r="AI18" s="409" t="s">
        <v>5</v>
      </c>
      <c r="AJ18" s="412"/>
      <c r="AK18" s="143"/>
      <c r="AL18" s="403" t="s">
        <v>159</v>
      </c>
      <c r="AM18" s="413" t="s">
        <v>159</v>
      </c>
      <c r="AN18" s="143"/>
      <c r="AO18" s="409" t="s">
        <v>116</v>
      </c>
      <c r="AP18" s="409" t="s">
        <v>117</v>
      </c>
      <c r="AQ18" s="839" t="s">
        <v>118</v>
      </c>
      <c r="AR18" s="840"/>
      <c r="AS18" s="409" t="s">
        <v>92</v>
      </c>
      <c r="AT18" s="409" t="s">
        <v>6</v>
      </c>
      <c r="AU18" s="409" t="s">
        <v>7</v>
      </c>
      <c r="AV18" s="413" t="s">
        <v>159</v>
      </c>
      <c r="AW18" s="404" t="s">
        <v>177</v>
      </c>
      <c r="AX18" s="404" t="s">
        <v>168</v>
      </c>
      <c r="AY18" s="404" t="s">
        <v>172</v>
      </c>
      <c r="AZ18" s="403" t="s">
        <v>6</v>
      </c>
      <c r="BA18" s="404" t="s">
        <v>165</v>
      </c>
      <c r="BB18" s="404" t="s">
        <v>165</v>
      </c>
      <c r="BC18" s="404" t="s">
        <v>165</v>
      </c>
      <c r="BD18" s="404" t="s">
        <v>165</v>
      </c>
      <c r="BE18" s="404" t="s">
        <v>165</v>
      </c>
      <c r="BF18" s="404"/>
      <c r="BG18" s="404"/>
      <c r="BH18" s="412"/>
      <c r="BI18" s="414" t="s">
        <v>89</v>
      </c>
      <c r="BJ18" s="146" t="str">
        <f>B3</f>
        <v>Log-Pearson Spreadsheet Check</v>
      </c>
      <c r="BK18" s="392"/>
      <c r="BL18" s="392"/>
      <c r="BM18" s="392"/>
      <c r="BN18" s="392"/>
      <c r="BO18" s="392"/>
      <c r="BP18" s="392"/>
      <c r="BQ18" s="392"/>
      <c r="BR18" s="392"/>
      <c r="BS18" s="392"/>
      <c r="BT18" s="392"/>
      <c r="BU18" s="392"/>
      <c r="BV18" s="392"/>
      <c r="BW18" s="392"/>
      <c r="BX18" s="392"/>
      <c r="BY18" s="392"/>
      <c r="BZ18" s="392"/>
      <c r="CA18" s="392"/>
      <c r="CB18" s="392"/>
      <c r="CC18" s="392"/>
      <c r="CD18" s="392"/>
      <c r="CE18" s="392"/>
      <c r="CF18" s="392"/>
      <c r="CG18" s="392"/>
      <c r="CH18" s="392"/>
      <c r="CI18" s="392"/>
      <c r="CJ18" s="392"/>
      <c r="CK18" s="407"/>
      <c r="CL18" s="405"/>
      <c r="CM18" s="392"/>
      <c r="CN18" s="415" t="s">
        <v>89</v>
      </c>
      <c r="CO18" s="146" t="str">
        <f>B3</f>
        <v>Log-Pearson Spreadsheet Check</v>
      </c>
      <c r="CP18" s="392"/>
      <c r="CQ18" s="392"/>
      <c r="CR18" s="392"/>
      <c r="CS18" s="392"/>
      <c r="CT18" s="392"/>
      <c r="CU18" s="392"/>
      <c r="CV18" s="392"/>
      <c r="CW18" s="392"/>
      <c r="CX18" s="392"/>
      <c r="CY18" s="392"/>
      <c r="CZ18" s="392"/>
      <c r="DA18" s="392"/>
      <c r="DB18" s="392"/>
      <c r="DC18" s="392"/>
      <c r="DD18" s="407"/>
      <c r="DE18" s="414" t="s">
        <v>89</v>
      </c>
      <c r="DF18" s="146" t="str">
        <f>B3</f>
        <v>Log-Pearson Spreadsheet Check</v>
      </c>
      <c r="DG18" s="392"/>
      <c r="DH18" s="392"/>
      <c r="DI18" s="392"/>
      <c r="DJ18" s="392"/>
      <c r="DK18" s="392"/>
      <c r="DL18" s="392"/>
      <c r="DM18" s="392"/>
      <c r="DN18" s="407"/>
      <c r="DO18" s="143"/>
      <c r="DP18" s="143"/>
      <c r="DQ18" s="143"/>
      <c r="DR18" s="143"/>
      <c r="DS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43"/>
      <c r="EN18" s="143"/>
      <c r="EO18" s="143"/>
      <c r="EP18" s="143"/>
      <c r="EQ18" s="143"/>
      <c r="ER18" s="143"/>
      <c r="ES18" s="143"/>
      <c r="ET18" s="143"/>
      <c r="EU18" s="143"/>
      <c r="EV18" s="143"/>
    </row>
    <row r="19" spans="1:152" x14ac:dyDescent="0.25">
      <c r="A19" s="143"/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408"/>
      <c r="R19" s="409"/>
      <c r="S19" s="409"/>
      <c r="T19" s="409" t="s">
        <v>4</v>
      </c>
      <c r="U19" s="410"/>
      <c r="V19" s="410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03"/>
      <c r="AI19" s="409"/>
      <c r="AJ19" s="412"/>
      <c r="AK19" s="143"/>
      <c r="AL19" s="403" t="s">
        <v>160</v>
      </c>
      <c r="AM19" s="416" t="s">
        <v>1</v>
      </c>
      <c r="AN19" s="143"/>
      <c r="AO19" s="409" t="s">
        <v>111</v>
      </c>
      <c r="AP19" s="409" t="s">
        <v>111</v>
      </c>
      <c r="AQ19" s="839" t="s">
        <v>119</v>
      </c>
      <c r="AR19" s="840"/>
      <c r="AS19" s="409"/>
      <c r="AT19" s="409" t="s">
        <v>8</v>
      </c>
      <c r="AU19" s="409"/>
      <c r="AV19" s="416" t="s">
        <v>176</v>
      </c>
      <c r="AW19" s="404" t="s">
        <v>176</v>
      </c>
      <c r="AX19" s="404"/>
      <c r="AY19" s="404" t="s">
        <v>92</v>
      </c>
      <c r="AZ19" s="403" t="s">
        <v>8</v>
      </c>
      <c r="BA19" s="404" t="s">
        <v>166</v>
      </c>
      <c r="BB19" s="404" t="s">
        <v>166</v>
      </c>
      <c r="BC19" s="404" t="s">
        <v>166</v>
      </c>
      <c r="BD19" s="404" t="s">
        <v>166</v>
      </c>
      <c r="BE19" s="404" t="s">
        <v>166</v>
      </c>
      <c r="BF19" s="404"/>
      <c r="BG19" s="404"/>
      <c r="BH19" s="412"/>
      <c r="BI19" s="414" t="s">
        <v>99</v>
      </c>
      <c r="BJ19" s="146" t="str">
        <f>B4</f>
        <v>#  USGS 09361500 ANIMAS RIVER AT DURANGO, CO.</v>
      </c>
      <c r="BK19" s="392"/>
      <c r="BL19" s="392"/>
      <c r="BM19" s="392"/>
      <c r="BN19" s="392"/>
      <c r="BO19" s="392"/>
      <c r="BP19" s="392"/>
      <c r="BQ19" s="392"/>
      <c r="BR19" s="392"/>
      <c r="BS19" s="392"/>
      <c r="BT19" s="392"/>
      <c r="BU19" s="392"/>
      <c r="BV19" s="392"/>
      <c r="BW19" s="392"/>
      <c r="BX19" s="392"/>
      <c r="BY19" s="392"/>
      <c r="BZ19" s="392"/>
      <c r="CA19" s="392"/>
      <c r="CB19" s="392"/>
      <c r="CC19" s="392"/>
      <c r="CD19" s="392"/>
      <c r="CE19" s="392"/>
      <c r="CF19" s="392"/>
      <c r="CG19" s="392"/>
      <c r="CH19" s="392"/>
      <c r="CI19" s="392"/>
      <c r="CJ19" s="392"/>
      <c r="CK19" s="407"/>
      <c r="CL19" s="405"/>
      <c r="CM19" s="392"/>
      <c r="CN19" s="415" t="s">
        <v>99</v>
      </c>
      <c r="CO19" s="146" t="str">
        <f>B4</f>
        <v>#  USGS 09361500 ANIMAS RIVER AT DURANGO, CO.</v>
      </c>
      <c r="CP19" s="392"/>
      <c r="CQ19" s="392"/>
      <c r="CR19" s="392"/>
      <c r="CS19" s="392"/>
      <c r="CT19" s="392"/>
      <c r="CU19" s="392"/>
      <c r="CV19" s="392"/>
      <c r="CW19" s="392"/>
      <c r="CX19" s="392"/>
      <c r="CY19" s="392"/>
      <c r="CZ19" s="392"/>
      <c r="DA19" s="392"/>
      <c r="DB19" s="392"/>
      <c r="DC19" s="392"/>
      <c r="DD19" s="407"/>
      <c r="DE19" s="414" t="s">
        <v>99</v>
      </c>
      <c r="DF19" s="146" t="str">
        <f>B4</f>
        <v>#  USGS 09361500 ANIMAS RIVER AT DURANGO, CO.</v>
      </c>
      <c r="DG19" s="392"/>
      <c r="DH19" s="392"/>
      <c r="DI19" s="392"/>
      <c r="DJ19" s="392"/>
      <c r="DK19" s="392"/>
      <c r="DL19" s="392"/>
      <c r="DM19" s="392"/>
      <c r="DN19" s="407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  <c r="EK19" s="143"/>
      <c r="EL19" s="143"/>
      <c r="EM19" s="143"/>
      <c r="EN19" s="143"/>
      <c r="EO19" s="143"/>
      <c r="EP19" s="143"/>
      <c r="EQ19" s="143"/>
      <c r="ER19" s="143"/>
      <c r="ES19" s="143"/>
      <c r="ET19" s="143"/>
      <c r="EU19" s="143"/>
      <c r="EV19" s="143"/>
    </row>
    <row r="20" spans="1:152" ht="16.8" thickBot="1" x14ac:dyDescent="0.35">
      <c r="A20" s="417" t="s">
        <v>158</v>
      </c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418"/>
      <c r="Q20" s="419"/>
      <c r="R20" s="420"/>
      <c r="S20" s="420"/>
      <c r="T20" s="420"/>
      <c r="U20" s="410"/>
      <c r="V20" s="410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03"/>
      <c r="AI20" s="420" t="s">
        <v>10</v>
      </c>
      <c r="AJ20" s="411"/>
      <c r="AK20" s="412"/>
      <c r="AL20" s="421" t="s">
        <v>163</v>
      </c>
      <c r="AM20" s="422"/>
      <c r="AN20" s="144" t="s">
        <v>120</v>
      </c>
      <c r="AO20" s="420" t="str">
        <f>IF(OR(AK15="&gt;0.4",AK15="&lt;-0.4"),BM24+AK16," ")</f>
        <v xml:space="preserve"> </v>
      </c>
      <c r="AP20" s="420" t="str">
        <f>IF(OR(AK15="&lt;-0.4",AK15="&gt;0.4"),BM24-AK16," ")</f>
        <v xml:space="preserve"> </v>
      </c>
      <c r="AQ20" s="423">
        <f>IF(AK15="-0.4&lt;and&gt;0.4",BM24+AK16," ")</f>
        <v>9.9952535810255672</v>
      </c>
      <c r="AR20" s="421">
        <f>IF(AK15="-0.4&lt;and&gt;0.4",BM24-AK16," ")</f>
        <v>7.26898975862707</v>
      </c>
      <c r="AS20" s="420"/>
      <c r="AT20" s="420" t="s">
        <v>11</v>
      </c>
      <c r="AU20" s="420"/>
      <c r="AV20" s="411"/>
      <c r="AW20" s="411"/>
      <c r="AX20" s="404"/>
      <c r="AY20" s="404"/>
      <c r="AZ20" s="421" t="s">
        <v>11</v>
      </c>
      <c r="BA20" s="404" t="s">
        <v>167</v>
      </c>
      <c r="BB20" s="404" t="s">
        <v>178</v>
      </c>
      <c r="BC20" s="404" t="s">
        <v>178</v>
      </c>
      <c r="BD20" s="404" t="s">
        <v>183</v>
      </c>
      <c r="BE20" s="404" t="s">
        <v>183</v>
      </c>
      <c r="BF20" s="404"/>
      <c r="BG20" s="404"/>
      <c r="BH20" s="411"/>
      <c r="BI20" s="414" t="s">
        <v>90</v>
      </c>
      <c r="BJ20" s="424">
        <f>B10</f>
        <v>41799</v>
      </c>
      <c r="BK20" s="392"/>
      <c r="BL20" s="392"/>
      <c r="BM20" s="415" t="s">
        <v>88</v>
      </c>
      <c r="BN20" s="392"/>
      <c r="BO20" s="146" t="str">
        <f>D10</f>
        <v>Steven Yochum; Hydrologist, USFS NSAEC</v>
      </c>
      <c r="BP20" s="392"/>
      <c r="BQ20" s="392"/>
      <c r="BR20" s="392"/>
      <c r="BS20" s="392"/>
      <c r="BT20" s="392"/>
      <c r="BU20" s="392"/>
      <c r="BV20" s="392"/>
      <c r="BW20" s="392"/>
      <c r="BX20" s="392"/>
      <c r="BY20" s="392"/>
      <c r="BZ20" s="392"/>
      <c r="CA20" s="392"/>
      <c r="CB20" s="425"/>
      <c r="CC20" s="392"/>
      <c r="CD20" s="392"/>
      <c r="CE20" s="392"/>
      <c r="CF20" s="392"/>
      <c r="CG20" s="392"/>
      <c r="CH20" s="392"/>
      <c r="CI20" s="392"/>
      <c r="CJ20" s="392"/>
      <c r="CK20" s="407"/>
      <c r="CL20" s="405"/>
      <c r="CM20" s="392"/>
      <c r="CN20" s="415" t="s">
        <v>90</v>
      </c>
      <c r="CO20" s="424">
        <f>B10</f>
        <v>41799</v>
      </c>
      <c r="CP20" s="392"/>
      <c r="CQ20" s="392"/>
      <c r="CR20" s="392"/>
      <c r="CS20" s="143"/>
      <c r="CT20" s="415" t="s">
        <v>88</v>
      </c>
      <c r="CU20" s="146" t="str">
        <f>D10</f>
        <v>Steven Yochum; Hydrologist, USFS NSAEC</v>
      </c>
      <c r="CV20" s="392"/>
      <c r="CW20" s="392"/>
      <c r="CX20" s="392"/>
      <c r="CY20" s="392"/>
      <c r="CZ20" s="392"/>
      <c r="DA20" s="392"/>
      <c r="DB20" s="392"/>
      <c r="DC20" s="392"/>
      <c r="DD20" s="407"/>
      <c r="DE20" s="414" t="s">
        <v>90</v>
      </c>
      <c r="DF20" s="424">
        <f>B10</f>
        <v>41799</v>
      </c>
      <c r="DG20" s="392"/>
      <c r="DH20" s="415" t="s">
        <v>88</v>
      </c>
      <c r="DI20" s="146" t="str">
        <f>D10</f>
        <v>Steven Yochum; Hydrologist, USFS NSAEC</v>
      </c>
      <c r="DJ20" s="146"/>
      <c r="DK20" s="392"/>
      <c r="DL20" s="392"/>
      <c r="DM20" s="392"/>
      <c r="DN20" s="407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</row>
    <row r="21" spans="1:152" ht="14.4" thickTop="1" thickBot="1" x14ac:dyDescent="0.3">
      <c r="A21" s="385" t="s">
        <v>147</v>
      </c>
      <c r="B21" s="385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426">
        <f>IF(AI21&gt;0,1,"----")</f>
        <v>1</v>
      </c>
      <c r="R21" s="774">
        <v>9361500</v>
      </c>
      <c r="S21" s="775">
        <v>149</v>
      </c>
      <c r="T21" s="427">
        <f t="shared" ref="T21:T38" si="0">IF(S21&gt;0,IF(MONTH(S21)&gt;=10,YEAR(S21)+1,YEAR(S21)),"----")</f>
        <v>1900</v>
      </c>
      <c r="U21" s="428">
        <f t="shared" ref="U21:U84" si="1">IF(T21&lt;&gt;"----",T21,-10)</f>
        <v>1900</v>
      </c>
      <c r="V21" s="428">
        <f t="shared" ref="V21:V84" si="2">IF(S21&gt;0,MONTH(S21),"----")</f>
        <v>5</v>
      </c>
      <c r="W21" s="429">
        <f t="shared" ref="W21:W84" si="3">IF(V21=1,1,0)</f>
        <v>0</v>
      </c>
      <c r="X21" s="429">
        <f t="shared" ref="X21:X84" si="4">IF(V21=2,1,0)</f>
        <v>0</v>
      </c>
      <c r="Y21" s="429">
        <f t="shared" ref="Y21:Y84" si="5">IF(V21=3,1,0)</f>
        <v>0</v>
      </c>
      <c r="Z21" s="429">
        <f t="shared" ref="Z21:Z84" si="6">IF(V21=4,1,0)</f>
        <v>0</v>
      </c>
      <c r="AA21" s="429">
        <f t="shared" ref="AA21:AA84" si="7">IF(V21=5,1,0)</f>
        <v>1</v>
      </c>
      <c r="AB21" s="429">
        <f t="shared" ref="AB21:AB84" si="8">IF(V21=6,1,0)</f>
        <v>0</v>
      </c>
      <c r="AC21" s="429">
        <f t="shared" ref="AC21:AC84" si="9">IF(V21=7,1,0)</f>
        <v>0</v>
      </c>
      <c r="AD21" s="429">
        <f t="shared" ref="AD21:AD84" si="10">IF(V21=8,1,0)</f>
        <v>0</v>
      </c>
      <c r="AE21" s="429">
        <f t="shared" ref="AE21:AE84" si="11">IF(V21=9,1,0)</f>
        <v>0</v>
      </c>
      <c r="AF21" s="429">
        <f t="shared" ref="AF21:AF84" si="12">IF(V21=10,1,0)</f>
        <v>0</v>
      </c>
      <c r="AG21" s="429">
        <f t="shared" ref="AG21:AG84" si="13">IF(V21=11,1,0)</f>
        <v>0</v>
      </c>
      <c r="AH21" s="430">
        <f t="shared" ref="AH21:AH84" si="14">IF(V21=12,1,0)</f>
        <v>0</v>
      </c>
      <c r="AI21" s="779">
        <v>3830</v>
      </c>
      <c r="AJ21" s="766"/>
      <c r="AK21" s="766"/>
      <c r="AL21" s="780" t="s">
        <v>286</v>
      </c>
      <c r="AM21" s="413">
        <f t="shared" ref="AM21:AM84" si="15">IF(OR(AL21="y",AL21="Y"),1,0)</f>
        <v>1</v>
      </c>
      <c r="AN21" s="143"/>
      <c r="AO21" s="371" t="str">
        <f t="shared" ref="AO21:AO84" si="16">IF(AND(OR($AK$15="&gt;0.4",$AK$15="&lt;-0.4"),AI21&gt;0),IF(AU21&gt;$AO$20,"HIGH OUTLIER DETECTED","no outlier detected"),"----")</f>
        <v>----</v>
      </c>
      <c r="AP21" s="371" t="str">
        <f t="shared" ref="AP21:AP84" si="17">IF(AND(OR($AK$15="&lt;-0.4",$AK$15="&gt;0.4"),AI21&gt;0),IF(AU21&lt;$AP$20,"LOW OUTLIER DETECTED","no outlier detected"),"----")</f>
        <v>----</v>
      </c>
      <c r="AQ21" s="806" t="str">
        <f t="shared" ref="AQ21:AQ84" si="18">IF(AND($AK$15="-0.4&lt;and&gt;0.4",AI21&gt;0),IF(AU21&gt;$AQ$20,"HIGH OUTLIER DETECTED",IF(AU21&lt;$AR$20,"LOW OUTLIER DETECTED","no outlier detected")),"----")</f>
        <v>no outlier detected</v>
      </c>
      <c r="AR21" s="806"/>
      <c r="AS21" s="431">
        <f t="shared" ref="AS21:AS84" si="19">IF(AI21&gt;0,RANK(AI21,$AI$21:$AI$170,0),"----")</f>
        <v>81</v>
      </c>
      <c r="AT21" s="432">
        <f t="shared" ref="AT21:AT84" si="20">IF(AS21&lt;&gt;"----",($BM$30+1)/AS21," ")</f>
        <v>1.2839506172839505</v>
      </c>
      <c r="AU21" s="433">
        <f t="shared" ref="AU21:AU84" si="21">IF(AI21&gt;0,LN(AI21),"----")</f>
        <v>8.2506200821746916</v>
      </c>
      <c r="AV21" s="433">
        <f t="shared" ref="AV21:AV84" si="22">IF(AI21&gt;0,IF(AM21=1,AU21,0),"----")</f>
        <v>8.2506200821746916</v>
      </c>
      <c r="AW21" s="433">
        <f t="shared" ref="AW21:AW84" si="23">IF(AI21&gt;0,IF(AM21=0,AU21,0),"----")</f>
        <v>0</v>
      </c>
      <c r="AX21" s="433">
        <f t="shared" ref="AX21:AX84" si="24">IF(AI21&gt;0,IF($BM$29&gt;0,IF(OR(AL21="y",AL21="Y"),1,($BM$31-$BM$29)/$BM$28),"----"),"----")</f>
        <v>1</v>
      </c>
      <c r="AY21" s="432">
        <f t="shared" ref="AY21:AY84" si="25">IF(AI21&lt;&gt;0,IF($BM$29&gt;0,AX21*AS21,"----"),"----")</f>
        <v>81</v>
      </c>
      <c r="AZ21" s="432">
        <f t="shared" ref="AZ21:AZ84" si="26">IF(AI21&lt;&gt;0,IF($BM$29&gt;0,($BM$31+1)/AY21,($BM$30+1)/AS21),"----")</f>
        <v>1.4197530864197532</v>
      </c>
      <c r="BA21" s="434">
        <f t="shared" ref="BA21:BA84" si="27">IF(AI21&lt;&gt;0,IF($BM$29&gt;0,AU21-$BM$24,"----"),"----")</f>
        <v>-0.38150158765162701</v>
      </c>
      <c r="BB21" s="435">
        <f t="shared" ref="BB21:BB84" si="28">IF(AI21&gt;0,IF(AM21=1,BA21^2,0),"----")</f>
        <v>0.14554346138071203</v>
      </c>
      <c r="BC21" s="434">
        <f t="shared" ref="BC21:BC84" si="29">IF(AI21&gt;0,IF(AM21=0,BA21^2,0),"----")</f>
        <v>0</v>
      </c>
      <c r="BD21" s="434">
        <f t="shared" ref="BD21:BD84" si="30">IF(AI21&gt;0,IF(AM21=1,BA21^3,0),"----")</f>
        <v>-5.5525061589054903E-2</v>
      </c>
      <c r="BE21" s="434">
        <f t="shared" ref="BE21:BE84" si="31">IF(AI21&gt;0,IF(AM21=0,BA21^3,0),"----")</f>
        <v>0</v>
      </c>
      <c r="BF21" s="436">
        <f t="shared" ref="BF21:BF84" si="32">IF(AZ21="----",0.01,AZ21)</f>
        <v>1.4197530864197532</v>
      </c>
      <c r="BG21" s="437">
        <f t="shared" ref="BG21:BG84" si="33">IF(AI21=0,-10,AI21)</f>
        <v>3830</v>
      </c>
      <c r="BH21" s="434"/>
      <c r="BI21" s="405"/>
      <c r="BJ21" s="392"/>
      <c r="BK21" s="392"/>
      <c r="BL21" s="392"/>
      <c r="BM21" s="392"/>
      <c r="BN21" s="392"/>
      <c r="BO21" s="392"/>
      <c r="BP21" s="392"/>
      <c r="BQ21" s="392"/>
      <c r="BR21" s="392"/>
      <c r="BS21" s="392"/>
      <c r="BT21" s="392"/>
      <c r="BU21" s="392"/>
      <c r="BV21" s="392"/>
      <c r="BW21" s="392"/>
      <c r="BX21" s="392"/>
      <c r="BY21" s="392"/>
      <c r="BZ21" s="392"/>
      <c r="CA21" s="392"/>
      <c r="CB21" s="425"/>
      <c r="CC21" s="392"/>
      <c r="CD21" s="392"/>
      <c r="CE21" s="392"/>
      <c r="CF21" s="392"/>
      <c r="CG21" s="392"/>
      <c r="CH21" s="392"/>
      <c r="CI21" s="392"/>
      <c r="CJ21" s="392"/>
      <c r="CK21" s="407"/>
      <c r="CL21" s="405"/>
      <c r="CM21" s="392"/>
      <c r="CN21" s="392"/>
      <c r="CO21" s="392"/>
      <c r="CP21" s="392"/>
      <c r="CQ21" s="392"/>
      <c r="CR21" s="392"/>
      <c r="CS21" s="392"/>
      <c r="CT21" s="392"/>
      <c r="CU21" s="392"/>
      <c r="CV21" s="392"/>
      <c r="CW21" s="392"/>
      <c r="CX21" s="392"/>
      <c r="CY21" s="392"/>
      <c r="CZ21" s="392"/>
      <c r="DA21" s="392"/>
      <c r="DB21" s="392"/>
      <c r="DC21" s="392"/>
      <c r="DD21" s="407"/>
      <c r="DE21" s="405"/>
      <c r="DF21" s="392"/>
      <c r="DG21" s="392"/>
      <c r="DH21" s="392"/>
      <c r="DI21" s="392"/>
      <c r="DJ21" s="392"/>
      <c r="DK21" s="392"/>
      <c r="DL21" s="392"/>
      <c r="DM21" s="392"/>
      <c r="DN21" s="407"/>
      <c r="DO21" s="143"/>
      <c r="DP21" s="143"/>
      <c r="DQ21" s="143"/>
      <c r="DR21" s="143"/>
      <c r="DS21" s="143"/>
      <c r="DT21" s="143"/>
      <c r="DU21" s="143"/>
      <c r="DV21" s="143"/>
      <c r="DW21" s="143"/>
      <c r="DX21" s="143"/>
      <c r="DY21" s="143"/>
      <c r="DZ21" s="143"/>
      <c r="EA21" s="143"/>
      <c r="EB21" s="143"/>
      <c r="EC21" s="143"/>
      <c r="ED21" s="143"/>
      <c r="EE21" s="143"/>
      <c r="EF21" s="143"/>
      <c r="EG21" s="143"/>
      <c r="EH21" s="143"/>
      <c r="EI21" s="143"/>
      <c r="EJ21" s="143"/>
      <c r="EK21" s="143"/>
      <c r="EL21" s="143"/>
      <c r="EM21" s="143"/>
      <c r="EN21" s="143"/>
      <c r="EO21" s="143"/>
      <c r="EP21" s="143"/>
      <c r="EQ21" s="143"/>
      <c r="ER21" s="143"/>
      <c r="ES21" s="143"/>
      <c r="ET21" s="143"/>
      <c r="EU21" s="143"/>
      <c r="EV21" s="143"/>
    </row>
    <row r="22" spans="1:152" ht="12.75" customHeight="1" x14ac:dyDescent="0.3">
      <c r="A22" s="385" t="s">
        <v>184</v>
      </c>
      <c r="B22" s="385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438">
        <f t="shared" ref="Q22:Q85" si="34">IF(T22="----","----",IF(AI22=0,"----",IF(AND(Q21="----",Q20="----"),1+Q19,IF(Q21="----",1+Q20,1+Q21))))</f>
        <v>2</v>
      </c>
      <c r="R22" s="776">
        <v>9361500</v>
      </c>
      <c r="S22" s="775">
        <v>3537</v>
      </c>
      <c r="T22" s="384">
        <f t="shared" si="0"/>
        <v>1909</v>
      </c>
      <c r="U22" s="428">
        <f t="shared" si="1"/>
        <v>1909</v>
      </c>
      <c r="V22" s="428">
        <f t="shared" si="2"/>
        <v>9</v>
      </c>
      <c r="W22" s="429">
        <f t="shared" si="3"/>
        <v>0</v>
      </c>
      <c r="X22" s="429">
        <f t="shared" si="4"/>
        <v>0</v>
      </c>
      <c r="Y22" s="429">
        <f t="shared" si="5"/>
        <v>0</v>
      </c>
      <c r="Z22" s="429">
        <f t="shared" si="6"/>
        <v>0</v>
      </c>
      <c r="AA22" s="429">
        <f t="shared" si="7"/>
        <v>0</v>
      </c>
      <c r="AB22" s="429">
        <f t="shared" si="8"/>
        <v>0</v>
      </c>
      <c r="AC22" s="429">
        <f t="shared" si="9"/>
        <v>0</v>
      </c>
      <c r="AD22" s="429">
        <f t="shared" si="10"/>
        <v>0</v>
      </c>
      <c r="AE22" s="429">
        <f t="shared" si="11"/>
        <v>1</v>
      </c>
      <c r="AF22" s="429">
        <f t="shared" si="12"/>
        <v>0</v>
      </c>
      <c r="AG22" s="429">
        <f t="shared" si="13"/>
        <v>0</v>
      </c>
      <c r="AH22" s="430">
        <f t="shared" si="14"/>
        <v>0</v>
      </c>
      <c r="AI22" s="781">
        <v>10000</v>
      </c>
      <c r="AJ22" s="766"/>
      <c r="AK22" s="766"/>
      <c r="AL22" s="780" t="s">
        <v>286</v>
      </c>
      <c r="AM22" s="413">
        <f t="shared" si="15"/>
        <v>1</v>
      </c>
      <c r="AN22" s="29"/>
      <c r="AO22" s="371" t="str">
        <f t="shared" si="16"/>
        <v>----</v>
      </c>
      <c r="AP22" s="371" t="str">
        <f t="shared" si="17"/>
        <v>----</v>
      </c>
      <c r="AQ22" s="806" t="str">
        <f t="shared" si="18"/>
        <v>no outlier detected</v>
      </c>
      <c r="AR22" s="806"/>
      <c r="AS22" s="431">
        <f t="shared" si="19"/>
        <v>6</v>
      </c>
      <c r="AT22" s="432">
        <f t="shared" si="20"/>
        <v>17.333333333333332</v>
      </c>
      <c r="AU22" s="433">
        <f t="shared" si="21"/>
        <v>9.2103403719761836</v>
      </c>
      <c r="AV22" s="433">
        <f t="shared" si="22"/>
        <v>9.2103403719761836</v>
      </c>
      <c r="AW22" s="433">
        <f t="shared" si="23"/>
        <v>0</v>
      </c>
      <c r="AX22" s="433">
        <f t="shared" si="24"/>
        <v>1</v>
      </c>
      <c r="AY22" s="432">
        <f t="shared" si="25"/>
        <v>6</v>
      </c>
      <c r="AZ22" s="432">
        <f t="shared" si="26"/>
        <v>19.166666666666668</v>
      </c>
      <c r="BA22" s="434">
        <f t="shared" si="27"/>
        <v>0.57821870214986504</v>
      </c>
      <c r="BB22" s="435">
        <f t="shared" si="28"/>
        <v>0.33433686751587433</v>
      </c>
      <c r="BC22" s="434">
        <f t="shared" si="29"/>
        <v>0</v>
      </c>
      <c r="BD22" s="434">
        <f t="shared" si="30"/>
        <v>0.19331982961588023</v>
      </c>
      <c r="BE22" s="434">
        <f t="shared" si="31"/>
        <v>0</v>
      </c>
      <c r="BF22" s="436">
        <f t="shared" si="32"/>
        <v>19.166666666666668</v>
      </c>
      <c r="BG22" s="437">
        <f t="shared" si="33"/>
        <v>10000</v>
      </c>
      <c r="BH22" s="434"/>
      <c r="BI22" s="405"/>
      <c r="BJ22" s="392"/>
      <c r="BK22" s="392"/>
      <c r="BL22" s="392"/>
      <c r="BM22" s="439" t="s">
        <v>152</v>
      </c>
      <c r="BN22" s="392"/>
      <c r="BO22" s="392"/>
      <c r="BP22" s="440" t="s">
        <v>209</v>
      </c>
      <c r="BQ22" s="441" t="s">
        <v>18</v>
      </c>
      <c r="BR22" s="441"/>
      <c r="BS22" s="441"/>
      <c r="BT22" s="441"/>
      <c r="BU22" s="441"/>
      <c r="BV22" s="441"/>
      <c r="BW22" s="441" t="s">
        <v>19</v>
      </c>
      <c r="BX22" s="441" t="s">
        <v>7</v>
      </c>
      <c r="BY22" s="441" t="s">
        <v>98</v>
      </c>
      <c r="BZ22" s="441" t="s">
        <v>153</v>
      </c>
      <c r="CA22" s="442" t="s">
        <v>141</v>
      </c>
      <c r="CB22" s="443">
        <v>1.6448499999999999</v>
      </c>
      <c r="CC22" s="442"/>
      <c r="CD22" s="442"/>
      <c r="CE22" s="444"/>
      <c r="CF22" s="445"/>
      <c r="CG22" s="832" t="s">
        <v>232</v>
      </c>
      <c r="CH22" s="832"/>
      <c r="CI22" s="832"/>
      <c r="CJ22" s="833"/>
      <c r="CK22" s="407"/>
      <c r="CL22" s="405"/>
      <c r="CM22" s="446" t="s">
        <v>151</v>
      </c>
      <c r="CN22" s="392"/>
      <c r="CO22" s="392"/>
      <c r="CP22" s="392"/>
      <c r="CQ22" s="392"/>
      <c r="CR22" s="392"/>
      <c r="CS22" s="415" t="s">
        <v>192</v>
      </c>
      <c r="CT22" s="447" t="str">
        <f>B5</f>
        <v>09361500</v>
      </c>
      <c r="CU22" s="392"/>
      <c r="CV22" s="392"/>
      <c r="CW22" s="392"/>
      <c r="CX22" s="392"/>
      <c r="CY22" s="415" t="s">
        <v>217</v>
      </c>
      <c r="CZ22" s="448">
        <f>B7</f>
        <v>371645</v>
      </c>
      <c r="DA22" s="449">
        <f>D7</f>
        <v>1075247</v>
      </c>
      <c r="DB22" s="392"/>
      <c r="DC22" s="392"/>
      <c r="DD22" s="407"/>
      <c r="DE22" s="405"/>
      <c r="DF22" s="392"/>
      <c r="DG22" s="392"/>
      <c r="DH22" s="392"/>
      <c r="DI22" s="392"/>
      <c r="DJ22" s="450" t="s">
        <v>216</v>
      </c>
      <c r="DK22" s="392"/>
      <c r="DL22" s="392"/>
      <c r="DM22" s="392"/>
      <c r="DN22" s="407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3"/>
      <c r="EF22" s="143"/>
      <c r="EG22" s="143"/>
      <c r="EH22" s="143"/>
      <c r="EI22" s="143"/>
      <c r="EJ22" s="143"/>
      <c r="EK22" s="143"/>
      <c r="EL22" s="143"/>
      <c r="EM22" s="143"/>
      <c r="EN22" s="143"/>
      <c r="EO22" s="143"/>
      <c r="EP22" s="143"/>
      <c r="EQ22" s="143"/>
      <c r="ER22" s="143"/>
      <c r="ES22" s="143"/>
      <c r="ET22" s="143"/>
      <c r="EU22" s="143"/>
      <c r="EV22" s="143"/>
    </row>
    <row r="23" spans="1:152" ht="13.5" customHeight="1" x14ac:dyDescent="0.25">
      <c r="A23" s="385" t="s">
        <v>138</v>
      </c>
      <c r="B23" s="385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392"/>
      <c r="N23" s="392"/>
      <c r="O23" s="392"/>
      <c r="P23" s="392"/>
      <c r="Q23" s="438">
        <f t="shared" si="34"/>
        <v>3</v>
      </c>
      <c r="R23" s="776">
        <v>9361500</v>
      </c>
      <c r="S23" s="775">
        <v>4296</v>
      </c>
      <c r="T23" s="384">
        <f t="shared" si="0"/>
        <v>1912</v>
      </c>
      <c r="U23" s="428">
        <f t="shared" si="1"/>
        <v>1912</v>
      </c>
      <c r="V23" s="428">
        <f t="shared" si="2"/>
        <v>10</v>
      </c>
      <c r="W23" s="429">
        <f t="shared" si="3"/>
        <v>0</v>
      </c>
      <c r="X23" s="429">
        <f t="shared" si="4"/>
        <v>0</v>
      </c>
      <c r="Y23" s="429">
        <f t="shared" si="5"/>
        <v>0</v>
      </c>
      <c r="Z23" s="429">
        <f t="shared" si="6"/>
        <v>0</v>
      </c>
      <c r="AA23" s="429">
        <f t="shared" si="7"/>
        <v>0</v>
      </c>
      <c r="AB23" s="429">
        <f t="shared" si="8"/>
        <v>0</v>
      </c>
      <c r="AC23" s="429">
        <f t="shared" si="9"/>
        <v>0</v>
      </c>
      <c r="AD23" s="429">
        <f t="shared" si="10"/>
        <v>0</v>
      </c>
      <c r="AE23" s="429">
        <f t="shared" si="11"/>
        <v>0</v>
      </c>
      <c r="AF23" s="429">
        <f t="shared" si="12"/>
        <v>1</v>
      </c>
      <c r="AG23" s="429">
        <f t="shared" si="13"/>
        <v>0</v>
      </c>
      <c r="AH23" s="430">
        <f t="shared" si="14"/>
        <v>0</v>
      </c>
      <c r="AI23" s="781">
        <v>25000</v>
      </c>
      <c r="AJ23" s="766"/>
      <c r="AK23" s="766"/>
      <c r="AL23" s="780"/>
      <c r="AM23" s="413">
        <f t="shared" si="15"/>
        <v>0</v>
      </c>
      <c r="AN23" s="29"/>
      <c r="AO23" s="371" t="str">
        <f t="shared" si="16"/>
        <v>----</v>
      </c>
      <c r="AP23" s="371" t="str">
        <f t="shared" si="17"/>
        <v>----</v>
      </c>
      <c r="AQ23" s="806" t="str">
        <f t="shared" si="18"/>
        <v>HIGH OUTLIER DETECTED</v>
      </c>
      <c r="AR23" s="806"/>
      <c r="AS23" s="431">
        <f t="shared" si="19"/>
        <v>1</v>
      </c>
      <c r="AT23" s="432">
        <f t="shared" si="20"/>
        <v>104</v>
      </c>
      <c r="AU23" s="433">
        <f t="shared" si="21"/>
        <v>10.126631103850338</v>
      </c>
      <c r="AV23" s="433">
        <f t="shared" si="22"/>
        <v>0</v>
      </c>
      <c r="AW23" s="433">
        <f t="shared" si="23"/>
        <v>10.126631103850338</v>
      </c>
      <c r="AX23" s="433">
        <f t="shared" si="24"/>
        <v>1.108910891089109</v>
      </c>
      <c r="AY23" s="432">
        <f t="shared" si="25"/>
        <v>1.108910891089109</v>
      </c>
      <c r="AZ23" s="432">
        <f t="shared" si="26"/>
        <v>103.70535714285714</v>
      </c>
      <c r="BA23" s="434">
        <f t="shared" si="27"/>
        <v>1.4945094340240193</v>
      </c>
      <c r="BB23" s="435">
        <f t="shared" si="28"/>
        <v>0</v>
      </c>
      <c r="BC23" s="434">
        <f t="shared" si="29"/>
        <v>2.2335584483867943</v>
      </c>
      <c r="BD23" s="434">
        <f t="shared" si="30"/>
        <v>0</v>
      </c>
      <c r="BE23" s="434">
        <f t="shared" si="31"/>
        <v>3.3380741725581147</v>
      </c>
      <c r="BF23" s="436">
        <f t="shared" si="32"/>
        <v>103.70535714285714</v>
      </c>
      <c r="BG23" s="437">
        <f t="shared" si="33"/>
        <v>25000</v>
      </c>
      <c r="BH23" s="434"/>
      <c r="BI23" s="405"/>
      <c r="BJ23" s="392"/>
      <c r="BK23" s="392"/>
      <c r="BL23" s="392"/>
      <c r="BM23" s="392"/>
      <c r="BN23" s="394" t="s">
        <v>86</v>
      </c>
      <c r="BO23" s="392"/>
      <c r="BP23" s="451" t="s">
        <v>101</v>
      </c>
      <c r="BQ23" s="409" t="s">
        <v>25</v>
      </c>
      <c r="BR23" s="409"/>
      <c r="BS23" s="409"/>
      <c r="BT23" s="409"/>
      <c r="BU23" s="409"/>
      <c r="BV23" s="409"/>
      <c r="BW23" s="409"/>
      <c r="BX23" s="409"/>
      <c r="BY23" s="409" t="s">
        <v>5</v>
      </c>
      <c r="BZ23" s="409" t="s">
        <v>5</v>
      </c>
      <c r="CA23" s="425" t="s">
        <v>140</v>
      </c>
      <c r="CB23" s="425">
        <f>1-CB22^2/(2*(BM30-1))</f>
        <v>0.98673759057598043</v>
      </c>
      <c r="CC23" s="425"/>
      <c r="CD23" s="425"/>
      <c r="CE23" s="392"/>
      <c r="CF23" s="403" t="s">
        <v>132</v>
      </c>
      <c r="CG23" s="403" t="s">
        <v>132</v>
      </c>
      <c r="CH23" s="392"/>
      <c r="CI23" s="411" t="s">
        <v>133</v>
      </c>
      <c r="CJ23" s="452" t="s">
        <v>133</v>
      </c>
      <c r="CK23" s="407"/>
      <c r="CL23" s="405"/>
      <c r="CM23" s="392"/>
      <c r="CN23" s="143"/>
      <c r="CO23" s="143"/>
      <c r="CP23" s="392"/>
      <c r="CQ23" s="392"/>
      <c r="CR23" s="392"/>
      <c r="CS23" s="144" t="s">
        <v>206</v>
      </c>
      <c r="CT23" s="453">
        <f>B6</f>
        <v>692</v>
      </c>
      <c r="CU23" s="143"/>
      <c r="CV23" s="392"/>
      <c r="CW23" s="392"/>
      <c r="CX23" s="392"/>
      <c r="CY23" s="415" t="s">
        <v>204</v>
      </c>
      <c r="CZ23" s="454" t="str">
        <f>B8</f>
        <v>La Plata</v>
      </c>
      <c r="DA23" s="392"/>
      <c r="DB23" s="392"/>
      <c r="DC23" s="392"/>
      <c r="DD23" s="407"/>
      <c r="DE23" s="405"/>
      <c r="DF23" s="392"/>
      <c r="DG23" s="392"/>
      <c r="DH23" s="392"/>
      <c r="DI23" s="392"/>
      <c r="DJ23" s="411" t="str">
        <f>B4</f>
        <v>#  USGS 09361500 ANIMAS RIVER AT DURANGO, CO.</v>
      </c>
      <c r="DK23" s="392"/>
      <c r="DL23" s="392"/>
      <c r="DM23" s="392"/>
      <c r="DN23" s="407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</row>
    <row r="24" spans="1:152" ht="14.25" customHeight="1" thickBot="1" x14ac:dyDescent="0.4">
      <c r="A24" s="385"/>
      <c r="B24" s="385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392"/>
      <c r="N24" s="392"/>
      <c r="O24" s="392"/>
      <c r="P24" s="392"/>
      <c r="Q24" s="438">
        <f t="shared" si="34"/>
        <v>4</v>
      </c>
      <c r="R24" s="776">
        <v>9361500</v>
      </c>
      <c r="S24" s="775">
        <v>4896</v>
      </c>
      <c r="T24" s="384">
        <f t="shared" si="0"/>
        <v>1913</v>
      </c>
      <c r="U24" s="428">
        <f t="shared" si="1"/>
        <v>1913</v>
      </c>
      <c r="V24" s="428">
        <f t="shared" si="2"/>
        <v>5</v>
      </c>
      <c r="W24" s="429">
        <f t="shared" si="3"/>
        <v>0</v>
      </c>
      <c r="X24" s="429">
        <f t="shared" si="4"/>
        <v>0</v>
      </c>
      <c r="Y24" s="429">
        <f t="shared" si="5"/>
        <v>0</v>
      </c>
      <c r="Z24" s="429">
        <f t="shared" si="6"/>
        <v>0</v>
      </c>
      <c r="AA24" s="429">
        <f t="shared" si="7"/>
        <v>1</v>
      </c>
      <c r="AB24" s="429">
        <f t="shared" si="8"/>
        <v>0</v>
      </c>
      <c r="AC24" s="429">
        <f t="shared" si="9"/>
        <v>0</v>
      </c>
      <c r="AD24" s="429">
        <f t="shared" si="10"/>
        <v>0</v>
      </c>
      <c r="AE24" s="429">
        <f t="shared" si="11"/>
        <v>0</v>
      </c>
      <c r="AF24" s="429">
        <f t="shared" si="12"/>
        <v>0</v>
      </c>
      <c r="AG24" s="429">
        <f t="shared" si="13"/>
        <v>0</v>
      </c>
      <c r="AH24" s="430">
        <f t="shared" si="14"/>
        <v>0</v>
      </c>
      <c r="AI24" s="781">
        <v>3700</v>
      </c>
      <c r="AJ24" s="766"/>
      <c r="AK24" s="766"/>
      <c r="AL24" s="782"/>
      <c r="AM24" s="413">
        <f t="shared" si="15"/>
        <v>0</v>
      </c>
      <c r="AN24" s="29"/>
      <c r="AO24" s="371" t="str">
        <f t="shared" si="16"/>
        <v>----</v>
      </c>
      <c r="AP24" s="371" t="str">
        <f t="shared" si="17"/>
        <v>----</v>
      </c>
      <c r="AQ24" s="806" t="str">
        <f t="shared" si="18"/>
        <v>no outlier detected</v>
      </c>
      <c r="AR24" s="806"/>
      <c r="AS24" s="431">
        <f t="shared" si="19"/>
        <v>83</v>
      </c>
      <c r="AT24" s="432">
        <f t="shared" si="20"/>
        <v>1.2530120481927711</v>
      </c>
      <c r="AU24" s="433">
        <f t="shared" si="21"/>
        <v>8.2160880986323157</v>
      </c>
      <c r="AV24" s="433">
        <f t="shared" si="22"/>
        <v>0</v>
      </c>
      <c r="AW24" s="433">
        <f t="shared" si="23"/>
        <v>8.2160880986323157</v>
      </c>
      <c r="AX24" s="433">
        <f t="shared" si="24"/>
        <v>1.108910891089109</v>
      </c>
      <c r="AY24" s="432">
        <f t="shared" si="25"/>
        <v>92.03960396039605</v>
      </c>
      <c r="AZ24" s="432">
        <f t="shared" si="26"/>
        <v>1.2494621342512908</v>
      </c>
      <c r="BA24" s="434">
        <f t="shared" si="27"/>
        <v>-0.41603357119400286</v>
      </c>
      <c r="BB24" s="435">
        <f t="shared" si="28"/>
        <v>0</v>
      </c>
      <c r="BC24" s="434">
        <f t="shared" si="29"/>
        <v>0.17308393236043546</v>
      </c>
      <c r="BD24" s="434">
        <f t="shared" si="30"/>
        <v>0</v>
      </c>
      <c r="BE24" s="434">
        <f t="shared" si="31"/>
        <v>-7.2008726496213205E-2</v>
      </c>
      <c r="BF24" s="436">
        <f t="shared" si="32"/>
        <v>1.2494621342512908</v>
      </c>
      <c r="BG24" s="437">
        <f t="shared" si="33"/>
        <v>3700</v>
      </c>
      <c r="BH24" s="434"/>
      <c r="BI24" s="455"/>
      <c r="BJ24" s="392"/>
      <c r="BK24" s="415" t="s">
        <v>17</v>
      </c>
      <c r="BL24" s="415"/>
      <c r="BM24" s="456">
        <f>IF($BM$29&gt;0,($AX$15*SUM(AW21:AW170)+SUM(AV21:AV170))/(BM31-AX15*AL16),AVERAGE(AU21:AU170))</f>
        <v>8.6321216698263186</v>
      </c>
      <c r="BN24" s="457"/>
      <c r="BO24" s="392"/>
      <c r="BP24" s="458" t="s">
        <v>97</v>
      </c>
      <c r="BQ24" s="459"/>
      <c r="BR24" s="459"/>
      <c r="BS24" s="459"/>
      <c r="BT24" s="459"/>
      <c r="BU24" s="459"/>
      <c r="BV24" s="459"/>
      <c r="BW24" s="459"/>
      <c r="BX24" s="459"/>
      <c r="BY24" s="459" t="s">
        <v>10</v>
      </c>
      <c r="BZ24" s="459" t="s">
        <v>10</v>
      </c>
      <c r="CA24" s="460" t="s">
        <v>142</v>
      </c>
      <c r="CB24" s="460" t="s">
        <v>139</v>
      </c>
      <c r="CC24" s="460" t="s">
        <v>143</v>
      </c>
      <c r="CD24" s="460" t="s">
        <v>144</v>
      </c>
      <c r="CE24" s="461" t="s">
        <v>145</v>
      </c>
      <c r="CF24" s="462" t="s">
        <v>10</v>
      </c>
      <c r="CG24" s="462" t="s">
        <v>10</v>
      </c>
      <c r="CH24" s="461" t="s">
        <v>146</v>
      </c>
      <c r="CI24" s="460" t="s">
        <v>10</v>
      </c>
      <c r="CJ24" s="463" t="s">
        <v>10</v>
      </c>
      <c r="CK24" s="464"/>
      <c r="CL24" s="465"/>
      <c r="CM24" s="392"/>
      <c r="CN24" s="143"/>
      <c r="CO24" s="143"/>
      <c r="CP24" s="143"/>
      <c r="CQ24" s="143"/>
      <c r="CR24" s="392"/>
      <c r="CS24" s="415" t="s">
        <v>198</v>
      </c>
      <c r="CT24" s="447">
        <f>AL16</f>
        <v>1</v>
      </c>
      <c r="CU24" s="392"/>
      <c r="CV24" s="392"/>
      <c r="CW24" s="392"/>
      <c r="CX24" s="392"/>
      <c r="CY24" s="415" t="s">
        <v>205</v>
      </c>
      <c r="CZ24" s="466" t="str">
        <f>D8</f>
        <v>Colorado</v>
      </c>
      <c r="DA24" s="392"/>
      <c r="DB24" s="392"/>
      <c r="DC24" s="392"/>
      <c r="DD24" s="407"/>
      <c r="DE24" s="405"/>
      <c r="DF24" s="392"/>
      <c r="DG24" s="392"/>
      <c r="DH24" s="392"/>
      <c r="DI24" s="392"/>
      <c r="DJ24" s="392"/>
      <c r="DK24" s="392"/>
      <c r="DL24" s="392"/>
      <c r="DM24" s="392"/>
      <c r="DN24" s="407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</row>
    <row r="25" spans="1:152" ht="13.8" thickBot="1" x14ac:dyDescent="0.3">
      <c r="A25" s="385" t="s">
        <v>129</v>
      </c>
      <c r="B25" s="385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392"/>
      <c r="N25" s="392"/>
      <c r="O25" s="392"/>
      <c r="P25" s="392"/>
      <c r="Q25" s="438">
        <f t="shared" si="34"/>
        <v>5</v>
      </c>
      <c r="R25" s="776">
        <v>9361500</v>
      </c>
      <c r="S25" s="775">
        <v>5267</v>
      </c>
      <c r="T25" s="384">
        <f t="shared" si="0"/>
        <v>1914</v>
      </c>
      <c r="U25" s="428">
        <f t="shared" si="1"/>
        <v>1914</v>
      </c>
      <c r="V25" s="428">
        <f t="shared" si="2"/>
        <v>6</v>
      </c>
      <c r="W25" s="429">
        <f t="shared" si="3"/>
        <v>0</v>
      </c>
      <c r="X25" s="429">
        <f t="shared" si="4"/>
        <v>0</v>
      </c>
      <c r="Y25" s="429">
        <f t="shared" si="5"/>
        <v>0</v>
      </c>
      <c r="Z25" s="429">
        <f t="shared" si="6"/>
        <v>0</v>
      </c>
      <c r="AA25" s="429">
        <f t="shared" si="7"/>
        <v>0</v>
      </c>
      <c r="AB25" s="429">
        <f t="shared" si="8"/>
        <v>1</v>
      </c>
      <c r="AC25" s="429">
        <f t="shared" si="9"/>
        <v>0</v>
      </c>
      <c r="AD25" s="429">
        <f t="shared" si="10"/>
        <v>0</v>
      </c>
      <c r="AE25" s="429">
        <f t="shared" si="11"/>
        <v>0</v>
      </c>
      <c r="AF25" s="429">
        <f t="shared" si="12"/>
        <v>0</v>
      </c>
      <c r="AG25" s="429">
        <f t="shared" si="13"/>
        <v>0</v>
      </c>
      <c r="AH25" s="430">
        <f t="shared" si="14"/>
        <v>0</v>
      </c>
      <c r="AI25" s="781">
        <v>8330</v>
      </c>
      <c r="AJ25" s="766"/>
      <c r="AK25" s="766"/>
      <c r="AL25" s="782"/>
      <c r="AM25" s="413">
        <f t="shared" si="15"/>
        <v>0</v>
      </c>
      <c r="AN25" s="29"/>
      <c r="AO25" s="371" t="str">
        <f t="shared" si="16"/>
        <v>----</v>
      </c>
      <c r="AP25" s="371" t="str">
        <f t="shared" si="17"/>
        <v>----</v>
      </c>
      <c r="AQ25" s="806" t="str">
        <f t="shared" si="18"/>
        <v>no outlier detected</v>
      </c>
      <c r="AR25" s="806"/>
      <c r="AS25" s="431">
        <f t="shared" si="19"/>
        <v>14</v>
      </c>
      <c r="AT25" s="432">
        <f t="shared" si="20"/>
        <v>7.4285714285714288</v>
      </c>
      <c r="AU25" s="433">
        <f t="shared" si="21"/>
        <v>9.027618735160889</v>
      </c>
      <c r="AV25" s="433">
        <f t="shared" si="22"/>
        <v>0</v>
      </c>
      <c r="AW25" s="433">
        <f t="shared" si="23"/>
        <v>9.027618735160889</v>
      </c>
      <c r="AX25" s="433">
        <f t="shared" si="24"/>
        <v>1.108910891089109</v>
      </c>
      <c r="AY25" s="432">
        <f t="shared" si="25"/>
        <v>15.524752475247526</v>
      </c>
      <c r="AZ25" s="432">
        <f t="shared" si="26"/>
        <v>7.4075255102040813</v>
      </c>
      <c r="BA25" s="434">
        <f t="shared" si="27"/>
        <v>0.39549706533457041</v>
      </c>
      <c r="BB25" s="435">
        <f t="shared" si="28"/>
        <v>0</v>
      </c>
      <c r="BC25" s="434">
        <f t="shared" si="29"/>
        <v>0.15641792868825746</v>
      </c>
      <c r="BD25" s="434">
        <f t="shared" si="30"/>
        <v>0</v>
      </c>
      <c r="BE25" s="434">
        <f t="shared" si="31"/>
        <v>6.1862831761917939E-2</v>
      </c>
      <c r="BF25" s="436">
        <f t="shared" si="32"/>
        <v>7.4075255102040813</v>
      </c>
      <c r="BG25" s="437">
        <f t="shared" si="33"/>
        <v>8330</v>
      </c>
      <c r="BH25" s="434"/>
      <c r="BI25" s="455"/>
      <c r="BJ25" s="392"/>
      <c r="BK25" s="415" t="s">
        <v>93</v>
      </c>
      <c r="BL25" s="415"/>
      <c r="BM25" s="394">
        <f>IF(BM29&gt;0,((AX15*SUM(BC21:BC170)+SUM(BB21:BB170))/(BM31-AX15*AL16-1))^(0.5),STDEV(AU21:AU170))</f>
        <v>0.45032438427461124</v>
      </c>
      <c r="BN25" s="392"/>
      <c r="BO25" s="392"/>
      <c r="BP25" s="467">
        <v>500</v>
      </c>
      <c r="BQ25" s="468">
        <v>0.2</v>
      </c>
      <c r="BR25" s="469">
        <f>MATCH($BM$26,Tables!$B$4:$B$54)</f>
        <v>20</v>
      </c>
      <c r="BS25" s="470">
        <f>LOOKUP(BR25,Tables!$A$4:$A$54,Tables!$B$4:$B$54)</f>
        <v>-0.10000000000000153</v>
      </c>
      <c r="BT25" s="470">
        <f>LOOKUP(BR25+1,Tables!$A$4:$A$54,Tables!$B$4:$B$54)</f>
        <v>0</v>
      </c>
      <c r="BU25" s="470">
        <f>LOOKUP(BR25,Tables!$A$4:$A$54,Tables!$L$4:$L$54)</f>
        <v>2.7570600000000001</v>
      </c>
      <c r="BV25" s="470">
        <f>LOOKUP(BR25+1,Tables!$A$4:$A$54,Tables!$L$4:$L$54)</f>
        <v>2.8781599999999998</v>
      </c>
      <c r="BW25" s="471">
        <f t="shared" ref="BW25:BW34" si="35">BV25-(BT25-$BM$26)/(BT25-BS25)*(BV25-BU25)</f>
        <v>2.8323591648068045</v>
      </c>
      <c r="BX25" s="472">
        <f t="shared" ref="BX25:BX36" si="36">$BM$24+$BM$25*BW25</f>
        <v>9.9076020667624949</v>
      </c>
      <c r="BY25" s="473">
        <f t="shared" ref="BY25:BY34" si="37">EXP(BX25)</f>
        <v>20082.459809224711</v>
      </c>
      <c r="BZ25" s="474">
        <f t="shared" ref="BZ25:BZ34" si="38">ROUND(BY25,3-INT(LOG(BY25))-1)</f>
        <v>20100</v>
      </c>
      <c r="CA25" s="475">
        <f t="shared" ref="CA25:CA44" si="39">BW25</f>
        <v>2.8323591648068045</v>
      </c>
      <c r="CB25" s="476">
        <f t="shared" ref="CB25:CB44" si="40">CA25^2-$CB$22^2/$BM$30</f>
        <v>7.9959911421301486</v>
      </c>
      <c r="CC25" s="470">
        <f t="shared" ref="CC25:CC44" si="41">(CA25+(CA25^2-$CB$23*CB25)^0.5)/$CB$23</f>
        <v>3.2390660810110843</v>
      </c>
      <c r="CD25" s="469">
        <f t="shared" ref="CD25:CD44" si="42">(CA25-(CA25^2-$CB$23*CB25)^0.5)/$CB$23</f>
        <v>2.5017898301405199</v>
      </c>
      <c r="CE25" s="469">
        <f t="shared" ref="CE25:CE44" si="43">$BM$24+$BM$25*CC25</f>
        <v>10.090752108382413</v>
      </c>
      <c r="CF25" s="474">
        <f t="shared" ref="CF25:CF34" si="44">EXP(CE25)</f>
        <v>24118.925659822988</v>
      </c>
      <c r="CG25" s="474">
        <f t="shared" ref="CG25:CG34" si="45">ROUND(CF25,3-INT(LOG(CF25))-1)</f>
        <v>24100</v>
      </c>
      <c r="CH25" s="477">
        <f t="shared" ref="CH25:CH44" si="46">$BM$24+$BM$25*CD25</f>
        <v>9.7587386346688323</v>
      </c>
      <c r="CI25" s="478">
        <f t="shared" ref="CI25:CI34" si="47">EXP(CH25)</f>
        <v>17304.790240433696</v>
      </c>
      <c r="CJ25" s="479">
        <f t="shared" ref="CJ25:CJ34" si="48">ROUND(CI25,3-INT(LOG(CI25))-1)</f>
        <v>17300</v>
      </c>
      <c r="CK25" s="464"/>
      <c r="CL25" s="465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407"/>
      <c r="DE25" s="405"/>
      <c r="DF25" s="392"/>
      <c r="DG25" s="392"/>
      <c r="DH25" s="392"/>
      <c r="DI25" s="392"/>
      <c r="DJ25" s="392"/>
      <c r="DK25" s="392"/>
      <c r="DL25" s="392"/>
      <c r="DM25" s="392"/>
      <c r="DN25" s="407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</row>
    <row r="26" spans="1:152" ht="12.75" customHeight="1" x14ac:dyDescent="0.25">
      <c r="A26" s="385" t="s">
        <v>210</v>
      </c>
      <c r="B26" s="385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392"/>
      <c r="N26" s="392"/>
      <c r="O26" s="392"/>
      <c r="P26" s="392"/>
      <c r="Q26" s="438">
        <f t="shared" si="34"/>
        <v>6</v>
      </c>
      <c r="R26" s="776">
        <v>9361500</v>
      </c>
      <c r="S26" s="775">
        <v>5652</v>
      </c>
      <c r="T26" s="384">
        <f t="shared" si="0"/>
        <v>1915</v>
      </c>
      <c r="U26" s="428">
        <f t="shared" si="1"/>
        <v>1915</v>
      </c>
      <c r="V26" s="428">
        <f t="shared" si="2"/>
        <v>6</v>
      </c>
      <c r="W26" s="429">
        <f t="shared" si="3"/>
        <v>0</v>
      </c>
      <c r="X26" s="429">
        <f t="shared" si="4"/>
        <v>0</v>
      </c>
      <c r="Y26" s="429">
        <f t="shared" si="5"/>
        <v>0</v>
      </c>
      <c r="Z26" s="429">
        <f t="shared" si="6"/>
        <v>0</v>
      </c>
      <c r="AA26" s="429">
        <f t="shared" si="7"/>
        <v>0</v>
      </c>
      <c r="AB26" s="429">
        <f t="shared" si="8"/>
        <v>1</v>
      </c>
      <c r="AC26" s="429">
        <f t="shared" si="9"/>
        <v>0</v>
      </c>
      <c r="AD26" s="429">
        <f t="shared" si="10"/>
        <v>0</v>
      </c>
      <c r="AE26" s="429">
        <f t="shared" si="11"/>
        <v>0</v>
      </c>
      <c r="AF26" s="429">
        <f t="shared" si="12"/>
        <v>0</v>
      </c>
      <c r="AG26" s="429">
        <f t="shared" si="13"/>
        <v>0</v>
      </c>
      <c r="AH26" s="430">
        <f t="shared" si="14"/>
        <v>0</v>
      </c>
      <c r="AI26" s="781">
        <v>4430</v>
      </c>
      <c r="AJ26" s="766"/>
      <c r="AK26" s="766"/>
      <c r="AL26" s="782"/>
      <c r="AM26" s="413">
        <f t="shared" si="15"/>
        <v>0</v>
      </c>
      <c r="AN26" s="29"/>
      <c r="AO26" s="371" t="str">
        <f t="shared" si="16"/>
        <v>----</v>
      </c>
      <c r="AP26" s="371" t="str">
        <f t="shared" si="17"/>
        <v>----</v>
      </c>
      <c r="AQ26" s="806" t="str">
        <f t="shared" si="18"/>
        <v>no outlier detected</v>
      </c>
      <c r="AR26" s="806"/>
      <c r="AS26" s="431">
        <f t="shared" si="19"/>
        <v>63</v>
      </c>
      <c r="AT26" s="432">
        <f t="shared" si="20"/>
        <v>1.6507936507936507</v>
      </c>
      <c r="AU26" s="433">
        <f t="shared" si="21"/>
        <v>8.3961548630391807</v>
      </c>
      <c r="AV26" s="433">
        <f t="shared" si="22"/>
        <v>0</v>
      </c>
      <c r="AW26" s="433">
        <f t="shared" si="23"/>
        <v>8.3961548630391807</v>
      </c>
      <c r="AX26" s="433">
        <f t="shared" si="24"/>
        <v>1.108910891089109</v>
      </c>
      <c r="AY26" s="432">
        <f t="shared" si="25"/>
        <v>69.861386138613867</v>
      </c>
      <c r="AZ26" s="432">
        <f t="shared" si="26"/>
        <v>1.6461167800453513</v>
      </c>
      <c r="BA26" s="434">
        <f t="shared" si="27"/>
        <v>-0.23596680678713788</v>
      </c>
      <c r="BB26" s="435">
        <f t="shared" si="28"/>
        <v>0</v>
      </c>
      <c r="BC26" s="434">
        <f t="shared" si="29"/>
        <v>5.5680333905318465E-2</v>
      </c>
      <c r="BD26" s="434">
        <f t="shared" si="30"/>
        <v>0</v>
      </c>
      <c r="BE26" s="434">
        <f t="shared" si="31"/>
        <v>-1.3138710592479605E-2</v>
      </c>
      <c r="BF26" s="436">
        <f t="shared" si="32"/>
        <v>1.6461167800453513</v>
      </c>
      <c r="BG26" s="437">
        <f t="shared" si="33"/>
        <v>4430</v>
      </c>
      <c r="BH26" s="434"/>
      <c r="BI26" s="455"/>
      <c r="BJ26" s="392"/>
      <c r="BK26" s="415" t="s">
        <v>100</v>
      </c>
      <c r="BL26" s="480">
        <f>IF(BM29&gt;0,(BM31-AX15*AL16)/((BM31-AX15*AL16-1)*(BM31-AX15*AL16-2))*(AX15*SUM(BE21:BE170)+SUM(BD21:BD170))/BM25^3,SKEW(AU21:AU170))</f>
        <v>-3.7820673157056985E-2</v>
      </c>
      <c r="BM26" s="481">
        <f>IF(OR(BL26&lt;-2,BL26&gt;3),"out of bounds",BL26)</f>
        <v>-3.7820673157056985E-2</v>
      </c>
      <c r="BN26" s="482">
        <f>ROUND(BM26,2)</f>
        <v>-0.04</v>
      </c>
      <c r="BO26" s="392"/>
      <c r="BP26" s="467">
        <v>200</v>
      </c>
      <c r="BQ26" s="468">
        <v>0.5</v>
      </c>
      <c r="BR26" s="469">
        <f>MATCH($BM$26,Tables!$B$4:$B$54)</f>
        <v>20</v>
      </c>
      <c r="BS26" s="470">
        <f>LOOKUP(BR26,Tables!$A$4:$A$54,Tables!$B$4:$B$54)</f>
        <v>-0.10000000000000153</v>
      </c>
      <c r="BT26" s="470">
        <f>LOOKUP(BR26+1,Tables!$A$4:$A$54,Tables!$B$4:$B$54)</f>
        <v>0</v>
      </c>
      <c r="BU26" s="470">
        <f>LOOKUP(BR26,Tables!$A$4:$A$54,Tables!$K$4:$K$54)</f>
        <v>2.4818699999999998</v>
      </c>
      <c r="BV26" s="470">
        <f>LOOKUP(BR26+1,Tables!$A$4:$A$54,Tables!$K$4:$K$54)</f>
        <v>2.5758299999999998</v>
      </c>
      <c r="BW26" s="471">
        <f t="shared" si="35"/>
        <v>2.5402936955016298</v>
      </c>
      <c r="BX26" s="472">
        <f t="shared" si="36"/>
        <v>9.7760778641297676</v>
      </c>
      <c r="BY26" s="473">
        <f t="shared" si="37"/>
        <v>17607.458402510023</v>
      </c>
      <c r="BZ26" s="474">
        <f t="shared" si="38"/>
        <v>17600</v>
      </c>
      <c r="CA26" s="475">
        <f t="shared" si="39"/>
        <v>2.5402936955016298</v>
      </c>
      <c r="CB26" s="476">
        <f t="shared" si="40"/>
        <v>6.4268247630703756</v>
      </c>
      <c r="CC26" s="470">
        <f t="shared" si="41"/>
        <v>2.9128449043038942</v>
      </c>
      <c r="CD26" s="469">
        <f t="shared" si="42"/>
        <v>2.2360289599598651</v>
      </c>
      <c r="CE26" s="469">
        <f t="shared" si="43"/>
        <v>9.9438467578444083</v>
      </c>
      <c r="CF26" s="474">
        <f t="shared" si="44"/>
        <v>20823.694122050725</v>
      </c>
      <c r="CG26" s="474">
        <f t="shared" si="45"/>
        <v>20800</v>
      </c>
      <c r="CH26" s="477">
        <f t="shared" si="46"/>
        <v>9.639060034440444</v>
      </c>
      <c r="CI26" s="478">
        <f t="shared" si="47"/>
        <v>15352.905744868387</v>
      </c>
      <c r="CJ26" s="479">
        <f t="shared" si="48"/>
        <v>15400</v>
      </c>
      <c r="CK26" s="464"/>
      <c r="CL26" s="465"/>
      <c r="CM26" s="483"/>
      <c r="CN26" s="484"/>
      <c r="CO26" s="484"/>
      <c r="CP26" s="826" t="s">
        <v>193</v>
      </c>
      <c r="CQ26" s="841" t="s">
        <v>194</v>
      </c>
      <c r="CR26" s="392"/>
      <c r="CS26" s="483"/>
      <c r="CT26" s="485"/>
      <c r="CU26" s="485"/>
      <c r="CV26" s="826" t="s">
        <v>193</v>
      </c>
      <c r="CW26" s="841" t="s">
        <v>194</v>
      </c>
      <c r="CX26" s="392"/>
      <c r="CY26" s="483"/>
      <c r="CZ26" s="485"/>
      <c r="DA26" s="485"/>
      <c r="DB26" s="826" t="s">
        <v>193</v>
      </c>
      <c r="DC26" s="829" t="s">
        <v>194</v>
      </c>
      <c r="DD26" s="407"/>
      <c r="DE26" s="405"/>
      <c r="DF26" s="392"/>
      <c r="DG26" s="392"/>
      <c r="DH26" s="392"/>
      <c r="DI26" s="392"/>
      <c r="DJ26" s="392"/>
      <c r="DK26" s="392"/>
      <c r="DL26" s="392"/>
      <c r="DM26" s="392"/>
      <c r="DN26" s="407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</row>
    <row r="27" spans="1:152" x14ac:dyDescent="0.25">
      <c r="A27" s="143" t="s">
        <v>185</v>
      </c>
      <c r="B27" s="385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392"/>
      <c r="N27" s="392"/>
      <c r="O27" s="392"/>
      <c r="P27" s="392"/>
      <c r="Q27" s="438">
        <f t="shared" si="34"/>
        <v>7</v>
      </c>
      <c r="R27" s="776">
        <v>9361500</v>
      </c>
      <c r="S27" s="775">
        <v>6007</v>
      </c>
      <c r="T27" s="384">
        <f t="shared" si="0"/>
        <v>1916</v>
      </c>
      <c r="U27" s="428">
        <f t="shared" si="1"/>
        <v>1916</v>
      </c>
      <c r="V27" s="428">
        <f t="shared" si="2"/>
        <v>6</v>
      </c>
      <c r="W27" s="429">
        <f t="shared" si="3"/>
        <v>0</v>
      </c>
      <c r="X27" s="429">
        <f t="shared" si="4"/>
        <v>0</v>
      </c>
      <c r="Y27" s="429">
        <f t="shared" si="5"/>
        <v>0</v>
      </c>
      <c r="Z27" s="429">
        <f t="shared" si="6"/>
        <v>0</v>
      </c>
      <c r="AA27" s="429">
        <f t="shared" si="7"/>
        <v>0</v>
      </c>
      <c r="AB27" s="429">
        <f t="shared" si="8"/>
        <v>1</v>
      </c>
      <c r="AC27" s="429">
        <f t="shared" si="9"/>
        <v>0</v>
      </c>
      <c r="AD27" s="429">
        <f t="shared" si="10"/>
        <v>0</v>
      </c>
      <c r="AE27" s="429">
        <f t="shared" si="11"/>
        <v>0</v>
      </c>
      <c r="AF27" s="429">
        <f t="shared" si="12"/>
        <v>0</v>
      </c>
      <c r="AG27" s="429">
        <f t="shared" si="13"/>
        <v>0</v>
      </c>
      <c r="AH27" s="430">
        <f t="shared" si="14"/>
        <v>0</v>
      </c>
      <c r="AI27" s="781">
        <v>6140</v>
      </c>
      <c r="AJ27" s="766"/>
      <c r="AK27" s="766"/>
      <c r="AL27" s="782"/>
      <c r="AM27" s="413">
        <f t="shared" si="15"/>
        <v>0</v>
      </c>
      <c r="AN27" s="29"/>
      <c r="AO27" s="371" t="str">
        <f t="shared" si="16"/>
        <v>----</v>
      </c>
      <c r="AP27" s="371" t="str">
        <f t="shared" si="17"/>
        <v>----</v>
      </c>
      <c r="AQ27" s="806" t="str">
        <f t="shared" si="18"/>
        <v>no outlier detected</v>
      </c>
      <c r="AR27" s="806"/>
      <c r="AS27" s="431">
        <f t="shared" si="19"/>
        <v>32</v>
      </c>
      <c r="AT27" s="432">
        <f t="shared" si="20"/>
        <v>3.25</v>
      </c>
      <c r="AU27" s="433">
        <f t="shared" si="21"/>
        <v>8.722580021141189</v>
      </c>
      <c r="AV27" s="433">
        <f t="shared" si="22"/>
        <v>0</v>
      </c>
      <c r="AW27" s="433">
        <f t="shared" si="23"/>
        <v>8.722580021141189</v>
      </c>
      <c r="AX27" s="433">
        <f t="shared" si="24"/>
        <v>1.108910891089109</v>
      </c>
      <c r="AY27" s="432">
        <f t="shared" si="25"/>
        <v>35.485148514851488</v>
      </c>
      <c r="AZ27" s="432">
        <f t="shared" si="26"/>
        <v>3.2407924107142856</v>
      </c>
      <c r="BA27" s="434">
        <f t="shared" si="27"/>
        <v>9.0458351314870455E-2</v>
      </c>
      <c r="BB27" s="435">
        <f t="shared" si="28"/>
        <v>0</v>
      </c>
      <c r="BC27" s="434">
        <f t="shared" si="29"/>
        <v>8.1827133226045259E-3</v>
      </c>
      <c r="BD27" s="434">
        <f t="shared" si="30"/>
        <v>0</v>
      </c>
      <c r="BE27" s="434">
        <f t="shared" si="31"/>
        <v>7.4019475644503108E-4</v>
      </c>
      <c r="BF27" s="436">
        <f t="shared" si="32"/>
        <v>3.2407924107142856</v>
      </c>
      <c r="BG27" s="437">
        <f t="shared" si="33"/>
        <v>6140</v>
      </c>
      <c r="BH27" s="434"/>
      <c r="BI27" s="455"/>
      <c r="BJ27" s="392"/>
      <c r="BK27" s="392"/>
      <c r="BL27" s="392"/>
      <c r="BM27" s="392"/>
      <c r="BN27" s="392"/>
      <c r="BO27" s="392"/>
      <c r="BP27" s="486">
        <v>100</v>
      </c>
      <c r="BQ27" s="487">
        <f t="shared" ref="BQ27:BQ32" si="49">1/BP27*100</f>
        <v>1</v>
      </c>
      <c r="BR27" s="488">
        <f>MATCH($BM$26,Tables!$B$4:$B$54)</f>
        <v>20</v>
      </c>
      <c r="BS27" s="489">
        <f>LOOKUP(BR27,Tables!$A$4:$A$54,Tables!$B$4:$B$54)</f>
        <v>-0.10000000000000153</v>
      </c>
      <c r="BT27" s="489">
        <f>LOOKUP(BR27+1,Tables!$A$4:$A$54,Tables!$B$4:$B$54)</f>
        <v>0</v>
      </c>
      <c r="BU27" s="489">
        <f>LOOKUP(BR27,Tables!$A$4:$A$54,Tables!$J$4:$J$54)</f>
        <v>2.25258</v>
      </c>
      <c r="BV27" s="489">
        <f>LOOKUP(BR27+1,Tables!$A$4:$A$54,Tables!$J$4:$J$54)</f>
        <v>2.3263500000000001</v>
      </c>
      <c r="BW27" s="490">
        <f t="shared" si="35"/>
        <v>2.2984496894120396</v>
      </c>
      <c r="BX27" s="491">
        <f t="shared" si="36"/>
        <v>9.6671696109969663</v>
      </c>
      <c r="BY27" s="492">
        <f t="shared" si="37"/>
        <v>15790.592195274228</v>
      </c>
      <c r="BZ27" s="493">
        <f t="shared" si="38"/>
        <v>15800</v>
      </c>
      <c r="CA27" s="494">
        <f t="shared" si="39"/>
        <v>2.2984496894120396</v>
      </c>
      <c r="CB27" s="495">
        <f t="shared" si="40"/>
        <v>5.2566036784233505</v>
      </c>
      <c r="CC27" s="496">
        <f t="shared" si="41"/>
        <v>2.6433169091696627</v>
      </c>
      <c r="CD27" s="497">
        <f t="shared" si="42"/>
        <v>2.0153678543658664</v>
      </c>
      <c r="CE27" s="497">
        <f t="shared" si="43"/>
        <v>9.8224717293908164</v>
      </c>
      <c r="CF27" s="493">
        <f t="shared" si="44"/>
        <v>18443.581991105359</v>
      </c>
      <c r="CG27" s="493">
        <f t="shared" si="45"/>
        <v>18400</v>
      </c>
      <c r="CH27" s="498">
        <f t="shared" si="46"/>
        <v>9.5396909579304712</v>
      </c>
      <c r="CI27" s="499">
        <f t="shared" si="47"/>
        <v>13900.651074730129</v>
      </c>
      <c r="CJ27" s="500">
        <f t="shared" si="48"/>
        <v>13900</v>
      </c>
      <c r="CK27" s="501"/>
      <c r="CL27" s="502"/>
      <c r="CM27" s="503"/>
      <c r="CN27" s="391"/>
      <c r="CO27" s="391"/>
      <c r="CP27" s="827"/>
      <c r="CQ27" s="842"/>
      <c r="CR27" s="392"/>
      <c r="CS27" s="503"/>
      <c r="CT27" s="504"/>
      <c r="CU27" s="504"/>
      <c r="CV27" s="827"/>
      <c r="CW27" s="842"/>
      <c r="CX27" s="392"/>
      <c r="CY27" s="503"/>
      <c r="CZ27" s="504"/>
      <c r="DA27" s="504"/>
      <c r="DB27" s="827"/>
      <c r="DC27" s="830"/>
      <c r="DD27" s="407"/>
      <c r="DE27" s="405"/>
      <c r="DF27" s="392"/>
      <c r="DG27" s="392"/>
      <c r="DH27" s="392"/>
      <c r="DI27" s="392"/>
      <c r="DJ27" s="392"/>
      <c r="DK27" s="392"/>
      <c r="DL27" s="392"/>
      <c r="DM27" s="392"/>
      <c r="DN27" s="407"/>
      <c r="DO27" s="143"/>
      <c r="DP27" s="143"/>
      <c r="DQ27" s="143"/>
      <c r="DR27" s="143"/>
      <c r="DS27" s="143"/>
      <c r="DT27" s="143"/>
      <c r="DU27" s="143"/>
      <c r="DV27" s="143"/>
      <c r="DW27" s="143"/>
      <c r="DX27" s="143"/>
      <c r="DY27" s="143"/>
      <c r="DZ27" s="143"/>
      <c r="EA27" s="143"/>
      <c r="EB27" s="143"/>
      <c r="EC27" s="143"/>
      <c r="ED27" s="143"/>
      <c r="EE27" s="143"/>
      <c r="EF27" s="143"/>
      <c r="EG27" s="143"/>
      <c r="EH27" s="143"/>
      <c r="EI27" s="143"/>
      <c r="EJ27" s="143"/>
      <c r="EK27" s="143"/>
      <c r="EL27" s="143"/>
      <c r="EM27" s="143"/>
      <c r="EN27" s="143"/>
      <c r="EO27" s="143"/>
      <c r="EP27" s="143"/>
      <c r="EQ27" s="143"/>
      <c r="ER27" s="143"/>
      <c r="ES27" s="143"/>
      <c r="ET27" s="143"/>
      <c r="EU27" s="143"/>
      <c r="EV27" s="143"/>
    </row>
    <row r="28" spans="1:152" x14ac:dyDescent="0.25">
      <c r="A28" s="143" t="s">
        <v>186</v>
      </c>
      <c r="B28" s="385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392"/>
      <c r="N28" s="392"/>
      <c r="O28" s="392"/>
      <c r="P28" s="392"/>
      <c r="Q28" s="438">
        <f t="shared" si="34"/>
        <v>8</v>
      </c>
      <c r="R28" s="776">
        <v>9361500</v>
      </c>
      <c r="S28" s="775">
        <v>6377</v>
      </c>
      <c r="T28" s="384">
        <f t="shared" si="0"/>
        <v>1917</v>
      </c>
      <c r="U28" s="428">
        <f t="shared" si="1"/>
        <v>1917</v>
      </c>
      <c r="V28" s="428">
        <f t="shared" si="2"/>
        <v>6</v>
      </c>
      <c r="W28" s="429">
        <f t="shared" si="3"/>
        <v>0</v>
      </c>
      <c r="X28" s="429">
        <f t="shared" si="4"/>
        <v>0</v>
      </c>
      <c r="Y28" s="429">
        <f t="shared" si="5"/>
        <v>0</v>
      </c>
      <c r="Z28" s="429">
        <f t="shared" si="6"/>
        <v>0</v>
      </c>
      <c r="AA28" s="429">
        <f t="shared" si="7"/>
        <v>0</v>
      </c>
      <c r="AB28" s="429">
        <f t="shared" si="8"/>
        <v>1</v>
      </c>
      <c r="AC28" s="429">
        <f t="shared" si="9"/>
        <v>0</v>
      </c>
      <c r="AD28" s="429">
        <f t="shared" si="10"/>
        <v>0</v>
      </c>
      <c r="AE28" s="429">
        <f t="shared" si="11"/>
        <v>0</v>
      </c>
      <c r="AF28" s="429">
        <f t="shared" si="12"/>
        <v>0</v>
      </c>
      <c r="AG28" s="429">
        <f t="shared" si="13"/>
        <v>0</v>
      </c>
      <c r="AH28" s="430">
        <f t="shared" si="14"/>
        <v>0</v>
      </c>
      <c r="AI28" s="781">
        <v>8460</v>
      </c>
      <c r="AJ28" s="766"/>
      <c r="AK28" s="766"/>
      <c r="AL28" s="782"/>
      <c r="AM28" s="413">
        <f t="shared" si="15"/>
        <v>0</v>
      </c>
      <c r="AN28" s="29"/>
      <c r="AO28" s="371" t="str">
        <f t="shared" si="16"/>
        <v>----</v>
      </c>
      <c r="AP28" s="371" t="str">
        <f t="shared" si="17"/>
        <v>----</v>
      </c>
      <c r="AQ28" s="806" t="str">
        <f t="shared" si="18"/>
        <v>no outlier detected</v>
      </c>
      <c r="AR28" s="806"/>
      <c r="AS28" s="431">
        <f t="shared" si="19"/>
        <v>12</v>
      </c>
      <c r="AT28" s="432">
        <f t="shared" si="20"/>
        <v>8.6666666666666661</v>
      </c>
      <c r="AU28" s="433">
        <f t="shared" si="21"/>
        <v>9.0431044526002697</v>
      </c>
      <c r="AV28" s="433">
        <f t="shared" si="22"/>
        <v>0</v>
      </c>
      <c r="AW28" s="433">
        <f t="shared" si="23"/>
        <v>9.0431044526002697</v>
      </c>
      <c r="AX28" s="433">
        <f t="shared" si="24"/>
        <v>1.108910891089109</v>
      </c>
      <c r="AY28" s="432">
        <f t="shared" si="25"/>
        <v>13.306930693069308</v>
      </c>
      <c r="AZ28" s="432">
        <f t="shared" si="26"/>
        <v>8.6421130952380949</v>
      </c>
      <c r="BA28" s="434">
        <f t="shared" si="27"/>
        <v>0.41098278277395117</v>
      </c>
      <c r="BB28" s="435">
        <f t="shared" si="28"/>
        <v>0</v>
      </c>
      <c r="BC28" s="434">
        <f t="shared" si="29"/>
        <v>0.16890684773662074</v>
      </c>
      <c r="BD28" s="434">
        <f t="shared" si="30"/>
        <v>0</v>
      </c>
      <c r="BE28" s="434">
        <f t="shared" si="31"/>
        <v>6.9417806312372446E-2</v>
      </c>
      <c r="BF28" s="436">
        <f t="shared" si="32"/>
        <v>8.6421130952380949</v>
      </c>
      <c r="BG28" s="437">
        <f t="shared" si="33"/>
        <v>8460</v>
      </c>
      <c r="BH28" s="434"/>
      <c r="BI28" s="455"/>
      <c r="BJ28" s="392"/>
      <c r="BK28" s="415" t="s">
        <v>161</v>
      </c>
      <c r="BL28" s="415"/>
      <c r="BM28" s="394">
        <f>BM30-BM29</f>
        <v>101</v>
      </c>
      <c r="BN28" s="392"/>
      <c r="BO28" s="482"/>
      <c r="BP28" s="505">
        <v>50</v>
      </c>
      <c r="BQ28" s="506">
        <f t="shared" si="49"/>
        <v>2</v>
      </c>
      <c r="BR28" s="507">
        <f>MATCH($BM$26,Tables!$B$4:$B$54)</f>
        <v>20</v>
      </c>
      <c r="BS28" s="508">
        <f>LOOKUP(BR28,Tables!$A$4:$A$54,Tables!$B$4:$B$54)</f>
        <v>-0.10000000000000153</v>
      </c>
      <c r="BT28" s="508">
        <f>LOOKUP(BR28+1,Tables!$A$4:$A$54,Tables!$B$4:$B$54)</f>
        <v>0</v>
      </c>
      <c r="BU28" s="508">
        <f>LOOKUP(BR28,Tables!$A$4:$A$54,Tables!$I$4:$I$54)</f>
        <v>1.99973</v>
      </c>
      <c r="BV28" s="508">
        <f>LOOKUP(BR28+1,Tables!$A$4:$A$54,Tables!$I$4:$I$54)</f>
        <v>2.05375</v>
      </c>
      <c r="BW28" s="509">
        <f t="shared" si="35"/>
        <v>2.0333192723605582</v>
      </c>
      <c r="BX28" s="510">
        <f t="shared" si="36"/>
        <v>9.5477749191857875</v>
      </c>
      <c r="BY28" s="511">
        <f t="shared" si="37"/>
        <v>14013.478832608991</v>
      </c>
      <c r="BZ28" s="512">
        <f t="shared" si="38"/>
        <v>14000</v>
      </c>
      <c r="CA28" s="513">
        <f t="shared" si="39"/>
        <v>2.0333192723605582</v>
      </c>
      <c r="CB28" s="514">
        <f t="shared" si="40"/>
        <v>4.1081199670179185</v>
      </c>
      <c r="CC28" s="515">
        <f t="shared" si="41"/>
        <v>2.3486347959043967</v>
      </c>
      <c r="CD28" s="516">
        <f t="shared" si="42"/>
        <v>1.772662075280302</v>
      </c>
      <c r="CE28" s="516">
        <f t="shared" si="43"/>
        <v>9.6897691881778929</v>
      </c>
      <c r="CF28" s="512">
        <f t="shared" si="44"/>
        <v>16151.515902502342</v>
      </c>
      <c r="CG28" s="512">
        <f t="shared" si="45"/>
        <v>16200</v>
      </c>
      <c r="CH28" s="517">
        <f t="shared" si="46"/>
        <v>9.4303946274038744</v>
      </c>
      <c r="CI28" s="518">
        <f t="shared" si="47"/>
        <v>12461.443388473763</v>
      </c>
      <c r="CJ28" s="519">
        <f t="shared" si="48"/>
        <v>12500</v>
      </c>
      <c r="CK28" s="501"/>
      <c r="CL28" s="502"/>
      <c r="CM28" s="503"/>
      <c r="CN28" s="409" t="s">
        <v>3</v>
      </c>
      <c r="CO28" s="409" t="s">
        <v>5</v>
      </c>
      <c r="CP28" s="827"/>
      <c r="CQ28" s="842"/>
      <c r="CR28" s="392"/>
      <c r="CS28" s="503"/>
      <c r="CT28" s="409" t="s">
        <v>3</v>
      </c>
      <c r="CU28" s="409" t="s">
        <v>5</v>
      </c>
      <c r="CV28" s="827"/>
      <c r="CW28" s="842"/>
      <c r="CX28" s="392"/>
      <c r="CY28" s="503"/>
      <c r="CZ28" s="409" t="s">
        <v>3</v>
      </c>
      <c r="DA28" s="409" t="s">
        <v>5</v>
      </c>
      <c r="DB28" s="827"/>
      <c r="DC28" s="830"/>
      <c r="DD28" s="407"/>
      <c r="DE28" s="405"/>
      <c r="DF28" s="392"/>
      <c r="DG28" s="392"/>
      <c r="DH28" s="392"/>
      <c r="DI28" s="392"/>
      <c r="DJ28" s="392"/>
      <c r="DK28" s="392"/>
      <c r="DL28" s="392"/>
      <c r="DM28" s="392"/>
      <c r="DN28" s="407"/>
      <c r="DO28" s="143"/>
      <c r="DP28" s="143"/>
      <c r="DQ28" s="143"/>
      <c r="DR28" s="143"/>
      <c r="DS28" s="143"/>
      <c r="DT28" s="143"/>
      <c r="DU28" s="143"/>
      <c r="DV28" s="143"/>
      <c r="DW28" s="143"/>
      <c r="DX28" s="143"/>
      <c r="DY28" s="143"/>
      <c r="DZ28" s="143"/>
      <c r="EA28" s="143"/>
      <c r="EB28" s="143"/>
      <c r="EC28" s="143"/>
      <c r="ED28" s="143"/>
      <c r="EE28" s="143"/>
      <c r="EF28" s="143"/>
      <c r="EG28" s="143"/>
      <c r="EH28" s="143"/>
      <c r="EI28" s="143"/>
      <c r="EJ28" s="143"/>
      <c r="EK28" s="143"/>
      <c r="EL28" s="143"/>
      <c r="EM28" s="143"/>
      <c r="EN28" s="143"/>
      <c r="EO28" s="143"/>
      <c r="EP28" s="143"/>
      <c r="EQ28" s="143"/>
      <c r="ER28" s="143"/>
      <c r="ES28" s="143"/>
      <c r="ET28" s="143"/>
      <c r="EU28" s="143"/>
      <c r="EV28" s="143"/>
    </row>
    <row r="29" spans="1:152" ht="13.8" thickBot="1" x14ac:dyDescent="0.3">
      <c r="A29" s="143"/>
      <c r="B29" s="385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392"/>
      <c r="N29" s="392"/>
      <c r="O29" s="392"/>
      <c r="P29" s="392"/>
      <c r="Q29" s="438">
        <f t="shared" si="34"/>
        <v>9</v>
      </c>
      <c r="R29" s="776">
        <v>9361500</v>
      </c>
      <c r="S29" s="775">
        <v>6735</v>
      </c>
      <c r="T29" s="384">
        <f t="shared" si="0"/>
        <v>1918</v>
      </c>
      <c r="U29" s="428">
        <f t="shared" si="1"/>
        <v>1918</v>
      </c>
      <c r="V29" s="428">
        <f t="shared" si="2"/>
        <v>6</v>
      </c>
      <c r="W29" s="429">
        <f t="shared" si="3"/>
        <v>0</v>
      </c>
      <c r="X29" s="429">
        <f t="shared" si="4"/>
        <v>0</v>
      </c>
      <c r="Y29" s="429">
        <f t="shared" si="5"/>
        <v>0</v>
      </c>
      <c r="Z29" s="429">
        <f t="shared" si="6"/>
        <v>0</v>
      </c>
      <c r="AA29" s="429">
        <f t="shared" si="7"/>
        <v>0</v>
      </c>
      <c r="AB29" s="429">
        <f t="shared" si="8"/>
        <v>1</v>
      </c>
      <c r="AC29" s="429">
        <f t="shared" si="9"/>
        <v>0</v>
      </c>
      <c r="AD29" s="429">
        <f t="shared" si="10"/>
        <v>0</v>
      </c>
      <c r="AE29" s="429">
        <f t="shared" si="11"/>
        <v>0</v>
      </c>
      <c r="AF29" s="429">
        <f t="shared" si="12"/>
        <v>0</v>
      </c>
      <c r="AG29" s="429">
        <f t="shared" si="13"/>
        <v>0</v>
      </c>
      <c r="AH29" s="430">
        <f t="shared" si="14"/>
        <v>0</v>
      </c>
      <c r="AI29" s="781">
        <v>4400</v>
      </c>
      <c r="AJ29" s="766"/>
      <c r="AK29" s="766"/>
      <c r="AL29" s="782"/>
      <c r="AM29" s="413">
        <f t="shared" si="15"/>
        <v>0</v>
      </c>
      <c r="AN29" s="29"/>
      <c r="AO29" s="371" t="str">
        <f t="shared" si="16"/>
        <v>----</v>
      </c>
      <c r="AP29" s="371" t="str">
        <f t="shared" si="17"/>
        <v>----</v>
      </c>
      <c r="AQ29" s="806" t="str">
        <f t="shared" si="18"/>
        <v>no outlier detected</v>
      </c>
      <c r="AR29" s="806"/>
      <c r="AS29" s="431">
        <f t="shared" si="19"/>
        <v>64</v>
      </c>
      <c r="AT29" s="432">
        <f t="shared" si="20"/>
        <v>1.625</v>
      </c>
      <c r="AU29" s="433">
        <f t="shared" si="21"/>
        <v>8.3893598199063533</v>
      </c>
      <c r="AV29" s="433">
        <f t="shared" si="22"/>
        <v>0</v>
      </c>
      <c r="AW29" s="433">
        <f t="shared" si="23"/>
        <v>8.3893598199063533</v>
      </c>
      <c r="AX29" s="433">
        <f t="shared" si="24"/>
        <v>1.108910891089109</v>
      </c>
      <c r="AY29" s="432">
        <f t="shared" si="25"/>
        <v>70.970297029702976</v>
      </c>
      <c r="AZ29" s="432">
        <f t="shared" si="26"/>
        <v>1.6203962053571428</v>
      </c>
      <c r="BA29" s="434">
        <f t="shared" si="27"/>
        <v>-0.2427618499199653</v>
      </c>
      <c r="BB29" s="435">
        <f t="shared" si="28"/>
        <v>0</v>
      </c>
      <c r="BC29" s="434">
        <f t="shared" si="29"/>
        <v>5.8933315776563758E-2</v>
      </c>
      <c r="BD29" s="434">
        <f t="shared" si="30"/>
        <v>0</v>
      </c>
      <c r="BE29" s="434">
        <f t="shared" si="31"/>
        <v>-1.4306760759836095E-2</v>
      </c>
      <c r="BF29" s="436">
        <f t="shared" si="32"/>
        <v>1.6203962053571428</v>
      </c>
      <c r="BG29" s="437">
        <f t="shared" si="33"/>
        <v>4400</v>
      </c>
      <c r="BH29" s="434"/>
      <c r="BI29" s="455"/>
      <c r="BJ29" s="392"/>
      <c r="BK29" s="415" t="s">
        <v>162</v>
      </c>
      <c r="BL29" s="415"/>
      <c r="BM29" s="394">
        <f>SUM(AM21:AM170)</f>
        <v>2</v>
      </c>
      <c r="BN29" s="392"/>
      <c r="BO29" s="392"/>
      <c r="BP29" s="520">
        <v>25</v>
      </c>
      <c r="BQ29" s="521">
        <f t="shared" si="49"/>
        <v>4</v>
      </c>
      <c r="BR29" s="522">
        <f>MATCH($BM$26,Tables!$B$4:$B$54)</f>
        <v>20</v>
      </c>
      <c r="BS29" s="523">
        <f>LOOKUP(BR29,Tables!$A$4:$A$54,Tables!$B$4:$B$54)</f>
        <v>-0.10000000000000153</v>
      </c>
      <c r="BT29" s="523">
        <f>LOOKUP(BR29+1,Tables!$A$4:$A$54,Tables!$B$4:$B$54)</f>
        <v>0</v>
      </c>
      <c r="BU29" s="523">
        <f>LOOKUP(BR29,Tables!$A$4:$A$54,Tables!$H$4:$H$54)</f>
        <v>1.7158</v>
      </c>
      <c r="BV29" s="523">
        <f>LOOKUP(BR29+1,Tables!$A$4:$A$54,Tables!$H$4:$H$54)</f>
        <v>1.7506900000000001</v>
      </c>
      <c r="BW29" s="524">
        <f t="shared" si="35"/>
        <v>1.737494367135503</v>
      </c>
      <c r="BX29" s="525">
        <f t="shared" si="36"/>
        <v>9.4145577508872194</v>
      </c>
      <c r="BY29" s="526">
        <f t="shared" si="37"/>
        <v>12265.647537890103</v>
      </c>
      <c r="BZ29" s="527">
        <f t="shared" si="38"/>
        <v>12300</v>
      </c>
      <c r="CA29" s="528">
        <f t="shared" si="39"/>
        <v>1.737494367135503</v>
      </c>
      <c r="CB29" s="529">
        <f t="shared" si="40"/>
        <v>2.9926193794926506</v>
      </c>
      <c r="CC29" s="530">
        <f t="shared" si="41"/>
        <v>2.0211195298612137</v>
      </c>
      <c r="CD29" s="531">
        <f t="shared" si="42"/>
        <v>1.500575363958103</v>
      </c>
      <c r="CE29" s="531">
        <f t="shared" si="43"/>
        <v>9.5422810776564617</v>
      </c>
      <c r="CF29" s="527">
        <f t="shared" si="44"/>
        <v>13936.70209335546</v>
      </c>
      <c r="CG29" s="527">
        <f t="shared" si="45"/>
        <v>13900</v>
      </c>
      <c r="CH29" s="532">
        <f t="shared" si="46"/>
        <v>9.3078673466584014</v>
      </c>
      <c r="CI29" s="533">
        <f t="shared" si="47"/>
        <v>11024.411791627159</v>
      </c>
      <c r="CJ29" s="534">
        <f t="shared" si="48"/>
        <v>11000</v>
      </c>
      <c r="CK29" s="501"/>
      <c r="CL29" s="502"/>
      <c r="CM29" s="535"/>
      <c r="CN29" s="536"/>
      <c r="CO29" s="420" t="s">
        <v>10</v>
      </c>
      <c r="CP29" s="828"/>
      <c r="CQ29" s="843"/>
      <c r="CR29" s="392"/>
      <c r="CS29" s="535"/>
      <c r="CT29" s="537"/>
      <c r="CU29" s="420" t="s">
        <v>10</v>
      </c>
      <c r="CV29" s="828"/>
      <c r="CW29" s="843"/>
      <c r="CX29" s="392"/>
      <c r="CY29" s="535"/>
      <c r="CZ29" s="537"/>
      <c r="DA29" s="420" t="s">
        <v>10</v>
      </c>
      <c r="DB29" s="828"/>
      <c r="DC29" s="831"/>
      <c r="DD29" s="407"/>
      <c r="DE29" s="405"/>
      <c r="DF29" s="392"/>
      <c r="DG29" s="392"/>
      <c r="DH29" s="392"/>
      <c r="DI29" s="392"/>
      <c r="DJ29" s="392"/>
      <c r="DK29" s="392"/>
      <c r="DL29" s="392"/>
      <c r="DM29" s="392"/>
      <c r="DN29" s="407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3"/>
      <c r="EP29" s="143"/>
      <c r="EQ29" s="143"/>
      <c r="ER29" s="143"/>
      <c r="ES29" s="143"/>
      <c r="ET29" s="143"/>
      <c r="EU29" s="143"/>
      <c r="EV29" s="143"/>
    </row>
    <row r="30" spans="1:152" ht="13.8" thickTop="1" x14ac:dyDescent="0.25">
      <c r="A30" s="385" t="s">
        <v>285</v>
      </c>
      <c r="B30" s="385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392"/>
      <c r="N30" s="392"/>
      <c r="O30" s="392"/>
      <c r="P30" s="392"/>
      <c r="Q30" s="538">
        <f t="shared" si="34"/>
        <v>10</v>
      </c>
      <c r="R30" s="777">
        <v>9361500</v>
      </c>
      <c r="S30" s="778">
        <v>7088</v>
      </c>
      <c r="T30" s="539">
        <f t="shared" si="0"/>
        <v>1919</v>
      </c>
      <c r="U30" s="428">
        <f t="shared" si="1"/>
        <v>1919</v>
      </c>
      <c r="V30" s="428">
        <f t="shared" si="2"/>
        <v>5</v>
      </c>
      <c r="W30" s="429">
        <f t="shared" si="3"/>
        <v>0</v>
      </c>
      <c r="X30" s="429">
        <f t="shared" si="4"/>
        <v>0</v>
      </c>
      <c r="Y30" s="429">
        <f t="shared" si="5"/>
        <v>0</v>
      </c>
      <c r="Z30" s="429">
        <f t="shared" si="6"/>
        <v>0</v>
      </c>
      <c r="AA30" s="429">
        <f t="shared" si="7"/>
        <v>1</v>
      </c>
      <c r="AB30" s="429">
        <f t="shared" si="8"/>
        <v>0</v>
      </c>
      <c r="AC30" s="429">
        <f t="shared" si="9"/>
        <v>0</v>
      </c>
      <c r="AD30" s="429">
        <f t="shared" si="10"/>
        <v>0</v>
      </c>
      <c r="AE30" s="429">
        <f t="shared" si="11"/>
        <v>0</v>
      </c>
      <c r="AF30" s="429">
        <f t="shared" si="12"/>
        <v>0</v>
      </c>
      <c r="AG30" s="429">
        <f t="shared" si="13"/>
        <v>0</v>
      </c>
      <c r="AH30" s="430">
        <f t="shared" si="14"/>
        <v>0</v>
      </c>
      <c r="AI30" s="783">
        <v>5600</v>
      </c>
      <c r="AJ30" s="784"/>
      <c r="AK30" s="784"/>
      <c r="AL30" s="785"/>
      <c r="AM30" s="413">
        <f t="shared" si="15"/>
        <v>0</v>
      </c>
      <c r="AN30" s="29"/>
      <c r="AO30" s="372" t="str">
        <f t="shared" si="16"/>
        <v>----</v>
      </c>
      <c r="AP30" s="372" t="str">
        <f t="shared" si="17"/>
        <v>----</v>
      </c>
      <c r="AQ30" s="807" t="str">
        <f t="shared" si="18"/>
        <v>no outlier detected</v>
      </c>
      <c r="AR30" s="807"/>
      <c r="AS30" s="540">
        <f t="shared" si="19"/>
        <v>36</v>
      </c>
      <c r="AT30" s="541">
        <f t="shared" si="20"/>
        <v>2.8888888888888888</v>
      </c>
      <c r="AU30" s="542">
        <f t="shared" si="21"/>
        <v>8.6305218767232414</v>
      </c>
      <c r="AV30" s="542">
        <f t="shared" si="22"/>
        <v>0</v>
      </c>
      <c r="AW30" s="542">
        <f t="shared" si="23"/>
        <v>8.6305218767232414</v>
      </c>
      <c r="AX30" s="542">
        <f t="shared" si="24"/>
        <v>1.108910891089109</v>
      </c>
      <c r="AY30" s="541">
        <f t="shared" si="25"/>
        <v>39.920792079207928</v>
      </c>
      <c r="AZ30" s="541">
        <f t="shared" si="26"/>
        <v>2.8807043650793647</v>
      </c>
      <c r="BA30" s="434">
        <f t="shared" si="27"/>
        <v>-1.5997931030771184E-3</v>
      </c>
      <c r="BB30" s="435">
        <f t="shared" si="28"/>
        <v>0</v>
      </c>
      <c r="BC30" s="434">
        <f t="shared" si="29"/>
        <v>2.5593379726531157E-6</v>
      </c>
      <c r="BD30" s="434">
        <f t="shared" si="30"/>
        <v>0</v>
      </c>
      <c r="BE30" s="434">
        <f t="shared" si="31"/>
        <v>-4.094411237093829E-9</v>
      </c>
      <c r="BF30" s="436">
        <f t="shared" si="32"/>
        <v>2.8807043650793647</v>
      </c>
      <c r="BG30" s="437">
        <f t="shared" si="33"/>
        <v>5600</v>
      </c>
      <c r="BH30" s="434"/>
      <c r="BI30" s="455"/>
      <c r="BJ30" s="543"/>
      <c r="BK30" s="415" t="s">
        <v>169</v>
      </c>
      <c r="BL30" s="415"/>
      <c r="BM30" s="481">
        <f>MAX(Q21:Q170)</f>
        <v>103</v>
      </c>
      <c r="BN30" s="392"/>
      <c r="BO30" s="392"/>
      <c r="BP30" s="544">
        <v>10</v>
      </c>
      <c r="BQ30" s="545">
        <f t="shared" si="49"/>
        <v>10</v>
      </c>
      <c r="BR30" s="546">
        <f>MATCH($BM$26,Tables!$B$4:$B$54)</f>
        <v>20</v>
      </c>
      <c r="BS30" s="547">
        <f>LOOKUP(BR30,Tables!$A$4:$A$54,Tables!$B$4:$B$54)</f>
        <v>-0.10000000000000153</v>
      </c>
      <c r="BT30" s="547">
        <f>LOOKUP(BR30+1,Tables!$A$4:$A$54,Tables!$B$4:$B$54)</f>
        <v>0</v>
      </c>
      <c r="BU30" s="547">
        <f>LOOKUP(BR30,Tables!$A$4:$A$54,Tables!$G$4:$G$54)</f>
        <v>1.27037</v>
      </c>
      <c r="BV30" s="547">
        <f>LOOKUP(BR30+1,Tables!$A$4:$A$54,Tables!$G$4:$G$54)</f>
        <v>1.28155</v>
      </c>
      <c r="BW30" s="548">
        <f t="shared" si="35"/>
        <v>1.277321648741041</v>
      </c>
      <c r="BX30" s="472">
        <f t="shared" si="36"/>
        <v>9.20733075481626</v>
      </c>
      <c r="BY30" s="473">
        <f t="shared" si="37"/>
        <v>9969.9490719780224</v>
      </c>
      <c r="BZ30" s="474">
        <f t="shared" si="38"/>
        <v>9970</v>
      </c>
      <c r="CA30" s="475">
        <f t="shared" si="39"/>
        <v>1.277321648741041</v>
      </c>
      <c r="CB30" s="476">
        <f t="shared" si="40"/>
        <v>1.60528329800758</v>
      </c>
      <c r="CC30" s="470">
        <f t="shared" si="41"/>
        <v>1.5154969709477197</v>
      </c>
      <c r="CD30" s="469">
        <f t="shared" si="42"/>
        <v>1.0734824313580955</v>
      </c>
      <c r="CE30" s="469">
        <f t="shared" si="43"/>
        <v>9.314586910138388</v>
      </c>
      <c r="CF30" s="474">
        <f t="shared" si="44"/>
        <v>11098.740474966398</v>
      </c>
      <c r="CG30" s="474">
        <f t="shared" si="45"/>
        <v>11100</v>
      </c>
      <c r="CH30" s="477">
        <f t="shared" si="46"/>
        <v>9.1155369847572647</v>
      </c>
      <c r="CI30" s="478">
        <f t="shared" si="47"/>
        <v>9095.5174638769622</v>
      </c>
      <c r="CJ30" s="479">
        <f t="shared" si="48"/>
        <v>9100</v>
      </c>
      <c r="CK30" s="501"/>
      <c r="CL30" s="502"/>
      <c r="CM30" s="549">
        <v>1</v>
      </c>
      <c r="CN30" s="550">
        <f t="shared" ref="CN30:CN79" si="50">IF(S21&gt;0,S21,"----")</f>
        <v>149</v>
      </c>
      <c r="CO30" s="551">
        <f t="shared" ref="CO30:CO79" si="51">IF(AI21&gt;0,AI21,"----")</f>
        <v>3830</v>
      </c>
      <c r="CP30" s="552" t="str">
        <f t="shared" ref="CP30:CP79" si="52">IF(OR(AL21="y",AL21="Y"),AL21,"n")</f>
        <v>y</v>
      </c>
      <c r="CQ30" s="553" t="str">
        <f t="shared" ref="CQ30:CQ79" si="53">IF($CQ$82=1,IF(AND(OR(AO21="no outlier detected",AO21="----"),OR(AP21="no outlier detected",AP21="----")),"n","y"),IF($CQ$82=2,IF(OR(AQ21="no outlier detected",AQ21="----"),"n","y"),"-"))</f>
        <v>n</v>
      </c>
      <c r="CR30" s="392"/>
      <c r="CS30" s="549">
        <v>51</v>
      </c>
      <c r="CT30" s="550">
        <f t="shared" ref="CT30:CT79" si="54">IF(S71&gt;0,S71,"----")</f>
        <v>22071</v>
      </c>
      <c r="CU30" s="551">
        <f t="shared" ref="CU30:CU79" si="55">IF(AI71&gt;0,AI71,"----")</f>
        <v>4630</v>
      </c>
      <c r="CV30" s="552" t="str">
        <f t="shared" ref="CV30:CV79" si="56">IF(OR(AL71="y",AL71="Y"),AL21,"n")</f>
        <v>n</v>
      </c>
      <c r="CW30" s="553" t="str">
        <f t="shared" ref="CW30:CW79" si="57">IF($CQ$82=1,IF(AND(OR(AO71="no outlier detected",AO71="----"),OR(AP71="no outlier detected",AP71="----")),"n","y"),IF($CQ$82=2,IF(OR(AQ71="no outlier detected",AQ71="----"),"n","y"),"-"))</f>
        <v>n</v>
      </c>
      <c r="CX30" s="392"/>
      <c r="CY30" s="549">
        <v>101</v>
      </c>
      <c r="CZ30" s="554">
        <f t="shared" ref="CZ30:CZ79" si="58">IF(S121&gt;0,S121,"----")</f>
        <v>40327</v>
      </c>
      <c r="DA30" s="555">
        <f t="shared" ref="DA30:DA79" si="59">IF(AI121&gt;0,AI121,"----")</f>
        <v>5140</v>
      </c>
      <c r="DB30" s="552" t="str">
        <f t="shared" ref="DB30:DB79" si="60">IF(OR(AL121="y",AL121="Y"),AL21,"n")</f>
        <v>n</v>
      </c>
      <c r="DC30" s="556" t="str">
        <f t="shared" ref="DC30:DC79" si="61">IF($CQ$82=1,IF(AND(OR(AO121="no outlier detected",AO121="----"),OR(AP121="no outlier detected",AP121="----")),"n","y"),IF($CQ$82=2,IF(OR(AQ121="no outlier detected",AQ121="----"),"n","y"),"-"))</f>
        <v>n</v>
      </c>
      <c r="DD30" s="407"/>
      <c r="DE30" s="405"/>
      <c r="DF30" s="392"/>
      <c r="DG30" s="392"/>
      <c r="DH30" s="392"/>
      <c r="DI30" s="392"/>
      <c r="DJ30" s="392"/>
      <c r="DK30" s="392"/>
      <c r="DL30" s="392"/>
      <c r="DM30" s="392"/>
      <c r="DN30" s="407"/>
      <c r="DO30" s="143"/>
      <c r="DP30" s="143"/>
      <c r="DQ30" s="143"/>
      <c r="DR30" s="143"/>
      <c r="DS30" s="143"/>
      <c r="DT30" s="143"/>
      <c r="DU30" s="143"/>
      <c r="DV30" s="143"/>
      <c r="DW30" s="143"/>
      <c r="DX30" s="143"/>
      <c r="DY30" s="143"/>
      <c r="DZ30" s="143"/>
      <c r="EA30" s="143"/>
      <c r="EB30" s="143"/>
      <c r="EC30" s="143"/>
      <c r="ED30" s="143"/>
      <c r="EE30" s="143"/>
      <c r="EF30" s="143"/>
      <c r="EG30" s="143"/>
      <c r="EH30" s="143"/>
      <c r="EI30" s="143"/>
      <c r="EJ30" s="143"/>
      <c r="EK30" s="143"/>
      <c r="EL30" s="143"/>
      <c r="EM30" s="143"/>
      <c r="EN30" s="143"/>
      <c r="EO30" s="143"/>
      <c r="EP30" s="143"/>
      <c r="EQ30" s="143"/>
      <c r="ER30" s="143"/>
      <c r="ES30" s="143"/>
      <c r="ET30" s="143"/>
      <c r="EU30" s="143"/>
      <c r="EV30" s="143"/>
    </row>
    <row r="31" spans="1:152" ht="13.5" customHeight="1" x14ac:dyDescent="0.25">
      <c r="A31" s="143" t="s">
        <v>230</v>
      </c>
      <c r="B31" s="385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392"/>
      <c r="N31" s="392"/>
      <c r="O31" s="392"/>
      <c r="P31" s="392"/>
      <c r="Q31" s="438">
        <f t="shared" si="34"/>
        <v>11</v>
      </c>
      <c r="R31" s="776">
        <v>9361500</v>
      </c>
      <c r="S31" s="775">
        <v>7448</v>
      </c>
      <c r="T31" s="384">
        <f t="shared" si="0"/>
        <v>1920</v>
      </c>
      <c r="U31" s="428">
        <f t="shared" si="1"/>
        <v>1920</v>
      </c>
      <c r="V31" s="428">
        <f t="shared" si="2"/>
        <v>5</v>
      </c>
      <c r="W31" s="429">
        <f t="shared" si="3"/>
        <v>0</v>
      </c>
      <c r="X31" s="429">
        <f t="shared" si="4"/>
        <v>0</v>
      </c>
      <c r="Y31" s="429">
        <f t="shared" si="5"/>
        <v>0</v>
      </c>
      <c r="Z31" s="429">
        <f t="shared" si="6"/>
        <v>0</v>
      </c>
      <c r="AA31" s="429">
        <f t="shared" si="7"/>
        <v>1</v>
      </c>
      <c r="AB31" s="429">
        <f t="shared" si="8"/>
        <v>0</v>
      </c>
      <c r="AC31" s="429">
        <f t="shared" si="9"/>
        <v>0</v>
      </c>
      <c r="AD31" s="429">
        <f t="shared" si="10"/>
        <v>0</v>
      </c>
      <c r="AE31" s="429">
        <f t="shared" si="11"/>
        <v>0</v>
      </c>
      <c r="AF31" s="429">
        <f t="shared" si="12"/>
        <v>0</v>
      </c>
      <c r="AG31" s="429">
        <f t="shared" si="13"/>
        <v>0</v>
      </c>
      <c r="AH31" s="430">
        <f t="shared" si="14"/>
        <v>0</v>
      </c>
      <c r="AI31" s="781">
        <v>9260</v>
      </c>
      <c r="AJ31" s="766"/>
      <c r="AK31" s="766"/>
      <c r="AL31" s="782"/>
      <c r="AM31" s="413">
        <f t="shared" si="15"/>
        <v>0</v>
      </c>
      <c r="AN31" s="29"/>
      <c r="AO31" s="371" t="str">
        <f t="shared" si="16"/>
        <v>----</v>
      </c>
      <c r="AP31" s="371" t="str">
        <f t="shared" si="17"/>
        <v>----</v>
      </c>
      <c r="AQ31" s="806" t="str">
        <f t="shared" si="18"/>
        <v>no outlier detected</v>
      </c>
      <c r="AR31" s="806"/>
      <c r="AS31" s="431">
        <f t="shared" si="19"/>
        <v>9</v>
      </c>
      <c r="AT31" s="432">
        <f t="shared" si="20"/>
        <v>11.555555555555555</v>
      </c>
      <c r="AU31" s="433">
        <f t="shared" si="21"/>
        <v>9.1334593276402245</v>
      </c>
      <c r="AV31" s="433">
        <f t="shared" si="22"/>
        <v>0</v>
      </c>
      <c r="AW31" s="433">
        <f t="shared" si="23"/>
        <v>9.1334593276402245</v>
      </c>
      <c r="AX31" s="433">
        <f t="shared" si="24"/>
        <v>1.108910891089109</v>
      </c>
      <c r="AY31" s="432">
        <f t="shared" si="25"/>
        <v>9.980198019801982</v>
      </c>
      <c r="AZ31" s="432">
        <f t="shared" si="26"/>
        <v>11.522817460317459</v>
      </c>
      <c r="BA31" s="434">
        <f t="shared" si="27"/>
        <v>0.50133765781390593</v>
      </c>
      <c r="BB31" s="435">
        <f t="shared" si="28"/>
        <v>0</v>
      </c>
      <c r="BC31" s="434">
        <f t="shared" si="29"/>
        <v>0.25133944714233303</v>
      </c>
      <c r="BD31" s="434">
        <f t="shared" si="30"/>
        <v>0</v>
      </c>
      <c r="BE31" s="434">
        <f t="shared" si="31"/>
        <v>0.12600592974657926</v>
      </c>
      <c r="BF31" s="436">
        <f t="shared" si="32"/>
        <v>11.522817460317459</v>
      </c>
      <c r="BG31" s="437">
        <f t="shared" si="33"/>
        <v>9260</v>
      </c>
      <c r="BH31" s="434"/>
      <c r="BI31" s="455"/>
      <c r="BJ31" s="543"/>
      <c r="BK31" s="415" t="s">
        <v>170</v>
      </c>
      <c r="BL31" s="415"/>
      <c r="BM31" s="394">
        <f>IF(BM29&gt;0,MAX(T21:T170)-(MIN(T21:T170)-1),"----")</f>
        <v>114</v>
      </c>
      <c r="BN31" s="392"/>
      <c r="BO31" s="392"/>
      <c r="BP31" s="557">
        <v>5</v>
      </c>
      <c r="BQ31" s="558">
        <f t="shared" si="49"/>
        <v>20</v>
      </c>
      <c r="BR31" s="559">
        <f>MATCH($BM$26,Tables!$B$4:$B$54)</f>
        <v>20</v>
      </c>
      <c r="BS31" s="560">
        <f>LOOKUP(BR31,Tables!$A$4:$A$54,Tables!$B$4:$B$54)</f>
        <v>-0.10000000000000153</v>
      </c>
      <c r="BT31" s="560">
        <f>LOOKUP(BR31+1,Tables!$A$4:$A$54,Tables!$B$4:$B$54)</f>
        <v>0</v>
      </c>
      <c r="BU31" s="560">
        <f>LOOKUP(BR31,Tables!$A$4:$A$54,Tables!$F$4:$F$54)</f>
        <v>0.84611000000000003</v>
      </c>
      <c r="BV31" s="560">
        <f>LOOKUP(BR31+1,Tables!$A$4:$A$54,Tables!$F$4:$F$54)</f>
        <v>0.84162000000000003</v>
      </c>
      <c r="BW31" s="561">
        <f t="shared" si="35"/>
        <v>0.84331814822475182</v>
      </c>
      <c r="BX31" s="562">
        <f t="shared" si="36"/>
        <v>9.0118883956732354</v>
      </c>
      <c r="BY31" s="563">
        <f t="shared" si="37"/>
        <v>8199.9914918557188</v>
      </c>
      <c r="BZ31" s="564">
        <f t="shared" si="38"/>
        <v>8200</v>
      </c>
      <c r="CA31" s="565">
        <f t="shared" si="39"/>
        <v>0.84331814822475182</v>
      </c>
      <c r="CB31" s="566">
        <f t="shared" si="40"/>
        <v>0.68491820279027293</v>
      </c>
      <c r="CC31" s="567">
        <f t="shared" si="41"/>
        <v>1.0451985137895281</v>
      </c>
      <c r="CD31" s="568">
        <f t="shared" si="42"/>
        <v>0.66410729614214481</v>
      </c>
      <c r="CE31" s="568">
        <f t="shared" si="43"/>
        <v>9.1028000469933268</v>
      </c>
      <c r="CF31" s="564">
        <f t="shared" si="44"/>
        <v>8980.4030826060462</v>
      </c>
      <c r="CG31" s="564">
        <f t="shared" si="45"/>
        <v>8980</v>
      </c>
      <c r="CH31" s="569">
        <f t="shared" si="46"/>
        <v>8.9311853790538063</v>
      </c>
      <c r="CI31" s="570">
        <f t="shared" si="47"/>
        <v>7564.226539711899</v>
      </c>
      <c r="CJ31" s="571">
        <f t="shared" si="48"/>
        <v>7560</v>
      </c>
      <c r="CK31" s="501"/>
      <c r="CL31" s="502"/>
      <c r="CM31" s="572">
        <v>2</v>
      </c>
      <c r="CN31" s="573">
        <f t="shared" si="50"/>
        <v>3537</v>
      </c>
      <c r="CO31" s="574">
        <f t="shared" si="51"/>
        <v>10000</v>
      </c>
      <c r="CP31" s="575" t="str">
        <f t="shared" si="52"/>
        <v>y</v>
      </c>
      <c r="CQ31" s="576" t="str">
        <f t="shared" si="53"/>
        <v>n</v>
      </c>
      <c r="CR31" s="392"/>
      <c r="CS31" s="572">
        <v>52</v>
      </c>
      <c r="CT31" s="573">
        <f t="shared" si="54"/>
        <v>22429</v>
      </c>
      <c r="CU31" s="574">
        <f t="shared" si="55"/>
        <v>4250</v>
      </c>
      <c r="CV31" s="575" t="str">
        <f t="shared" si="56"/>
        <v>n</v>
      </c>
      <c r="CW31" s="576" t="str">
        <f t="shared" si="57"/>
        <v>n</v>
      </c>
      <c r="CX31" s="392"/>
      <c r="CY31" s="572">
        <v>102</v>
      </c>
      <c r="CZ31" s="577">
        <f t="shared" si="58"/>
        <v>40701</v>
      </c>
      <c r="DA31" s="578">
        <f t="shared" si="59"/>
        <v>5570</v>
      </c>
      <c r="DB31" s="575" t="str">
        <f t="shared" si="60"/>
        <v>n</v>
      </c>
      <c r="DC31" s="579" t="str">
        <f t="shared" si="61"/>
        <v>n</v>
      </c>
      <c r="DD31" s="407"/>
      <c r="DE31" s="405"/>
      <c r="DF31" s="392"/>
      <c r="DG31" s="392"/>
      <c r="DH31" s="392"/>
      <c r="DI31" s="392"/>
      <c r="DJ31" s="392"/>
      <c r="DK31" s="392"/>
      <c r="DL31" s="392"/>
      <c r="DM31" s="392"/>
      <c r="DN31" s="407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</row>
    <row r="32" spans="1:152" x14ac:dyDescent="0.25">
      <c r="A32" s="143" t="s">
        <v>229</v>
      </c>
      <c r="B32" s="385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392"/>
      <c r="N32" s="392"/>
      <c r="O32" s="392"/>
      <c r="P32" s="392"/>
      <c r="Q32" s="438">
        <f t="shared" si="34"/>
        <v>12</v>
      </c>
      <c r="R32" s="776">
        <v>9361500</v>
      </c>
      <c r="S32" s="775">
        <v>7836</v>
      </c>
      <c r="T32" s="384">
        <f t="shared" si="0"/>
        <v>1921</v>
      </c>
      <c r="U32" s="428">
        <f t="shared" si="1"/>
        <v>1921</v>
      </c>
      <c r="V32" s="428">
        <f t="shared" si="2"/>
        <v>6</v>
      </c>
      <c r="W32" s="429">
        <f t="shared" si="3"/>
        <v>0</v>
      </c>
      <c r="X32" s="429">
        <f t="shared" si="4"/>
        <v>0</v>
      </c>
      <c r="Y32" s="429">
        <f t="shared" si="5"/>
        <v>0</v>
      </c>
      <c r="Z32" s="429">
        <f t="shared" si="6"/>
        <v>0</v>
      </c>
      <c r="AA32" s="429">
        <f t="shared" si="7"/>
        <v>0</v>
      </c>
      <c r="AB32" s="429">
        <f t="shared" si="8"/>
        <v>1</v>
      </c>
      <c r="AC32" s="429">
        <f t="shared" si="9"/>
        <v>0</v>
      </c>
      <c r="AD32" s="429">
        <f t="shared" si="10"/>
        <v>0</v>
      </c>
      <c r="AE32" s="429">
        <f t="shared" si="11"/>
        <v>0</v>
      </c>
      <c r="AF32" s="429">
        <f t="shared" si="12"/>
        <v>0</v>
      </c>
      <c r="AG32" s="429">
        <f t="shared" si="13"/>
        <v>0</v>
      </c>
      <c r="AH32" s="430">
        <f t="shared" si="14"/>
        <v>0</v>
      </c>
      <c r="AI32" s="781">
        <v>9300</v>
      </c>
      <c r="AJ32" s="766"/>
      <c r="AK32" s="766"/>
      <c r="AL32" s="782"/>
      <c r="AM32" s="413">
        <f t="shared" si="15"/>
        <v>0</v>
      </c>
      <c r="AN32" s="29"/>
      <c r="AO32" s="371" t="str">
        <f t="shared" si="16"/>
        <v>----</v>
      </c>
      <c r="AP32" s="371" t="str">
        <f t="shared" si="17"/>
        <v>----</v>
      </c>
      <c r="AQ32" s="806" t="str">
        <f t="shared" si="18"/>
        <v>no outlier detected</v>
      </c>
      <c r="AR32" s="806"/>
      <c r="AS32" s="431">
        <f t="shared" si="19"/>
        <v>8</v>
      </c>
      <c r="AT32" s="432">
        <f t="shared" si="20"/>
        <v>13</v>
      </c>
      <c r="AU32" s="433">
        <f t="shared" si="21"/>
        <v>9.1377696791413481</v>
      </c>
      <c r="AV32" s="433">
        <f t="shared" si="22"/>
        <v>0</v>
      </c>
      <c r="AW32" s="433">
        <f t="shared" si="23"/>
        <v>9.1377696791413481</v>
      </c>
      <c r="AX32" s="433">
        <f t="shared" si="24"/>
        <v>1.108910891089109</v>
      </c>
      <c r="AY32" s="432">
        <f t="shared" si="25"/>
        <v>8.8712871287128721</v>
      </c>
      <c r="AZ32" s="432">
        <f t="shared" si="26"/>
        <v>12.963169642857142</v>
      </c>
      <c r="BA32" s="434">
        <f t="shared" si="27"/>
        <v>0.50564800931502951</v>
      </c>
      <c r="BB32" s="435">
        <f t="shared" si="28"/>
        <v>0</v>
      </c>
      <c r="BC32" s="434">
        <f t="shared" si="29"/>
        <v>0.25567990932425216</v>
      </c>
      <c r="BD32" s="434">
        <f t="shared" si="30"/>
        <v>0</v>
      </c>
      <c r="BE32" s="434">
        <f t="shared" si="31"/>
        <v>0.12928403717165535</v>
      </c>
      <c r="BF32" s="436">
        <f t="shared" si="32"/>
        <v>12.963169642857142</v>
      </c>
      <c r="BG32" s="437">
        <f t="shared" si="33"/>
        <v>9300</v>
      </c>
      <c r="BH32" s="434"/>
      <c r="BI32" s="580"/>
      <c r="BJ32" s="392"/>
      <c r="BK32" s="143"/>
      <c r="BL32" s="143"/>
      <c r="BM32" s="143"/>
      <c r="BN32" s="392"/>
      <c r="BO32" s="392"/>
      <c r="BP32" s="544">
        <v>2</v>
      </c>
      <c r="BQ32" s="545">
        <f t="shared" si="49"/>
        <v>50</v>
      </c>
      <c r="BR32" s="546">
        <f>MATCH($BM$26,Tables!$B$4:$B$54)</f>
        <v>20</v>
      </c>
      <c r="BS32" s="547">
        <f>LOOKUP(BR32,Tables!$A$4:$A$54,Tables!$B$4:$B$54)</f>
        <v>-0.10000000000000153</v>
      </c>
      <c r="BT32" s="547">
        <f>LOOKUP(BR32+1,Tables!$A$4:$A$54,Tables!$B$4:$B$54)</f>
        <v>0</v>
      </c>
      <c r="BU32" s="547">
        <f>LOOKUP(BR32,Tables!$A$4:$A$54,Tables!$E$4:$E$54)</f>
        <v>1.6619999999999999E-2</v>
      </c>
      <c r="BV32" s="547">
        <f>LOOKUP(BR32+1,Tables!$A$4:$A$54,Tables!$E$4:$E$54)</f>
        <v>0</v>
      </c>
      <c r="BW32" s="548">
        <f t="shared" si="35"/>
        <v>6.285795878702774E-3</v>
      </c>
      <c r="BX32" s="472">
        <f t="shared" si="36"/>
        <v>8.6349523169850713</v>
      </c>
      <c r="BY32" s="473">
        <f t="shared" si="37"/>
        <v>5624.8655073654054</v>
      </c>
      <c r="BZ32" s="474">
        <f t="shared" si="38"/>
        <v>5620</v>
      </c>
      <c r="CA32" s="475">
        <f t="shared" si="39"/>
        <v>6.285795878702774E-3</v>
      </c>
      <c r="CB32" s="476">
        <f t="shared" si="40"/>
        <v>-2.6227785105122737E-2</v>
      </c>
      <c r="CC32" s="470">
        <f t="shared" si="41"/>
        <v>0.16952935831984314</v>
      </c>
      <c r="CD32" s="469">
        <f t="shared" si="42"/>
        <v>-0.15678879600877596</v>
      </c>
      <c r="CE32" s="469">
        <f t="shared" si="43"/>
        <v>8.7084648737281718</v>
      </c>
      <c r="CF32" s="474">
        <f t="shared" si="44"/>
        <v>6053.9417859028481</v>
      </c>
      <c r="CG32" s="474">
        <f t="shared" si="45"/>
        <v>6050</v>
      </c>
      <c r="CH32" s="477">
        <f t="shared" si="46"/>
        <v>8.5615158518025094</v>
      </c>
      <c r="CI32" s="478">
        <f t="shared" si="47"/>
        <v>5226.5979185049164</v>
      </c>
      <c r="CJ32" s="479">
        <f t="shared" si="48"/>
        <v>5230</v>
      </c>
      <c r="CK32" s="501"/>
      <c r="CL32" s="502"/>
      <c r="CM32" s="572">
        <v>3</v>
      </c>
      <c r="CN32" s="573">
        <f t="shared" si="50"/>
        <v>4296</v>
      </c>
      <c r="CO32" s="574">
        <f t="shared" si="51"/>
        <v>25000</v>
      </c>
      <c r="CP32" s="575" t="str">
        <f t="shared" si="52"/>
        <v>n</v>
      </c>
      <c r="CQ32" s="576" t="str">
        <f t="shared" si="53"/>
        <v>y</v>
      </c>
      <c r="CR32" s="392"/>
      <c r="CS32" s="572">
        <v>53</v>
      </c>
      <c r="CT32" s="573">
        <f t="shared" si="54"/>
        <v>22776</v>
      </c>
      <c r="CU32" s="574">
        <f t="shared" si="55"/>
        <v>4280</v>
      </c>
      <c r="CV32" s="575" t="str">
        <f t="shared" si="56"/>
        <v>n</v>
      </c>
      <c r="CW32" s="576" t="str">
        <f t="shared" si="57"/>
        <v>n</v>
      </c>
      <c r="CX32" s="392"/>
      <c r="CY32" s="572">
        <v>103</v>
      </c>
      <c r="CZ32" s="577">
        <f t="shared" si="58"/>
        <v>41035</v>
      </c>
      <c r="DA32" s="578">
        <f t="shared" si="59"/>
        <v>2290</v>
      </c>
      <c r="DB32" s="575" t="str">
        <f t="shared" si="60"/>
        <v>n</v>
      </c>
      <c r="DC32" s="579" t="str">
        <f t="shared" si="61"/>
        <v>n</v>
      </c>
      <c r="DD32" s="407"/>
      <c r="DE32" s="405"/>
      <c r="DF32" s="392"/>
      <c r="DG32" s="392"/>
      <c r="DH32" s="392"/>
      <c r="DI32" s="392"/>
      <c r="DJ32" s="392"/>
      <c r="DK32" s="392"/>
      <c r="DL32" s="392"/>
      <c r="DM32" s="392"/>
      <c r="DN32" s="407"/>
      <c r="DO32" s="143"/>
      <c r="DP32" s="143"/>
      <c r="DQ32" s="143"/>
      <c r="DR32" s="143"/>
      <c r="DS32" s="143"/>
      <c r="DT32" s="143"/>
      <c r="DU32" s="143"/>
      <c r="DV32" s="143"/>
      <c r="DW32" s="143"/>
      <c r="DX32" s="143"/>
      <c r="DY32" s="143"/>
      <c r="DZ32" s="143"/>
      <c r="EA32" s="143"/>
      <c r="EB32" s="143"/>
      <c r="EC32" s="143"/>
      <c r="ED32" s="143"/>
      <c r="EE32" s="143"/>
      <c r="EF32" s="143"/>
      <c r="EG32" s="143"/>
      <c r="EH32" s="143"/>
      <c r="EI32" s="143"/>
      <c r="EJ32" s="143"/>
      <c r="EK32" s="143"/>
      <c r="EL32" s="143"/>
      <c r="EM32" s="143"/>
      <c r="EN32" s="143"/>
      <c r="EO32" s="143"/>
      <c r="EP32" s="143"/>
      <c r="EQ32" s="143"/>
      <c r="ER32" s="143"/>
      <c r="ES32" s="143"/>
      <c r="ET32" s="143"/>
      <c r="EU32" s="143"/>
      <c r="EV32" s="143"/>
    </row>
    <row r="33" spans="1:152" x14ac:dyDescent="0.25">
      <c r="A33" s="143"/>
      <c r="B33" s="385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392"/>
      <c r="N33" s="392"/>
      <c r="O33" s="392"/>
      <c r="P33" s="392"/>
      <c r="Q33" s="438">
        <f t="shared" si="34"/>
        <v>13</v>
      </c>
      <c r="R33" s="776">
        <v>9361500</v>
      </c>
      <c r="S33" s="775">
        <v>8197</v>
      </c>
      <c r="T33" s="384">
        <f t="shared" si="0"/>
        <v>1922</v>
      </c>
      <c r="U33" s="428">
        <f t="shared" si="1"/>
        <v>1922</v>
      </c>
      <c r="V33" s="428">
        <f t="shared" si="2"/>
        <v>6</v>
      </c>
      <c r="W33" s="429">
        <f t="shared" si="3"/>
        <v>0</v>
      </c>
      <c r="X33" s="429">
        <f t="shared" si="4"/>
        <v>0</v>
      </c>
      <c r="Y33" s="429">
        <f t="shared" si="5"/>
        <v>0</v>
      </c>
      <c r="Z33" s="429">
        <f t="shared" si="6"/>
        <v>0</v>
      </c>
      <c r="AA33" s="429">
        <f t="shared" si="7"/>
        <v>0</v>
      </c>
      <c r="AB33" s="429">
        <f t="shared" si="8"/>
        <v>1</v>
      </c>
      <c r="AC33" s="429">
        <f t="shared" si="9"/>
        <v>0</v>
      </c>
      <c r="AD33" s="429">
        <f t="shared" si="10"/>
        <v>0</v>
      </c>
      <c r="AE33" s="429">
        <f t="shared" si="11"/>
        <v>0</v>
      </c>
      <c r="AF33" s="429">
        <f t="shared" si="12"/>
        <v>0</v>
      </c>
      <c r="AG33" s="429">
        <f t="shared" si="13"/>
        <v>0</v>
      </c>
      <c r="AH33" s="430">
        <f t="shared" si="14"/>
        <v>0</v>
      </c>
      <c r="AI33" s="781">
        <v>7800</v>
      </c>
      <c r="AJ33" s="766"/>
      <c r="AK33" s="766"/>
      <c r="AL33" s="782"/>
      <c r="AM33" s="413">
        <f t="shared" si="15"/>
        <v>0</v>
      </c>
      <c r="AN33" s="29"/>
      <c r="AO33" s="371" t="str">
        <f t="shared" si="16"/>
        <v>----</v>
      </c>
      <c r="AP33" s="371" t="str">
        <f t="shared" si="17"/>
        <v>----</v>
      </c>
      <c r="AQ33" s="806" t="str">
        <f t="shared" si="18"/>
        <v>no outlier detected</v>
      </c>
      <c r="AR33" s="806"/>
      <c r="AS33" s="431">
        <f t="shared" si="19"/>
        <v>19</v>
      </c>
      <c r="AT33" s="432">
        <f t="shared" si="20"/>
        <v>5.4736842105263159</v>
      </c>
      <c r="AU33" s="433">
        <f t="shared" si="21"/>
        <v>8.9618790126776826</v>
      </c>
      <c r="AV33" s="433">
        <f t="shared" si="22"/>
        <v>0</v>
      </c>
      <c r="AW33" s="433">
        <f t="shared" si="23"/>
        <v>8.9618790126776826</v>
      </c>
      <c r="AX33" s="433">
        <f t="shared" si="24"/>
        <v>1.108910891089109</v>
      </c>
      <c r="AY33" s="432">
        <f t="shared" si="25"/>
        <v>21.06930693069307</v>
      </c>
      <c r="AZ33" s="432">
        <f t="shared" si="26"/>
        <v>5.4581766917293226</v>
      </c>
      <c r="BA33" s="434">
        <f t="shared" si="27"/>
        <v>0.32975734285136404</v>
      </c>
      <c r="BB33" s="435">
        <f t="shared" si="28"/>
        <v>0</v>
      </c>
      <c r="BC33" s="434">
        <f t="shared" si="29"/>
        <v>0.10873990516439205</v>
      </c>
      <c r="BD33" s="434">
        <f t="shared" si="30"/>
        <v>0</v>
      </c>
      <c r="BE33" s="434">
        <f t="shared" si="31"/>
        <v>3.5857782188919239E-2</v>
      </c>
      <c r="BF33" s="436">
        <f t="shared" si="32"/>
        <v>5.4581766917293226</v>
      </c>
      <c r="BG33" s="437">
        <f t="shared" si="33"/>
        <v>7800</v>
      </c>
      <c r="BH33" s="434"/>
      <c r="BI33" s="580"/>
      <c r="BJ33" s="392"/>
      <c r="BK33" s="143"/>
      <c r="BL33" s="143"/>
      <c r="BM33" s="143"/>
      <c r="BN33" s="392"/>
      <c r="BO33" s="392"/>
      <c r="BP33" s="544">
        <v>1.25</v>
      </c>
      <c r="BQ33" s="545">
        <v>80</v>
      </c>
      <c r="BR33" s="546">
        <f>MATCH($BM$26,Tables!$B$4:$B$54)</f>
        <v>20</v>
      </c>
      <c r="BS33" s="547">
        <f>LOOKUP(BR33,Tables!$A$4:$A$54,Tables!$B$4:$B$54)</f>
        <v>-0.10000000000000153</v>
      </c>
      <c r="BT33" s="547">
        <f>LOOKUP(BR33+1,Tables!$A$4:$A$54,Tables!$B$4:$B$54)</f>
        <v>0</v>
      </c>
      <c r="BU33" s="547">
        <f>LOOKUP(BR33,Tables!$A$4:$A$54,Tables!$D$4:$D$54)</f>
        <v>-0.83638999999999997</v>
      </c>
      <c r="BV33" s="547">
        <f>LOOKUP(BR33+1,Tables!$A$4:$A$54,Tables!$D$4:$D$54)</f>
        <v>-0.84162000000000003</v>
      </c>
      <c r="BW33" s="548">
        <f t="shared" si="35"/>
        <v>-0.83964197879388591</v>
      </c>
      <c r="BX33" s="472">
        <f t="shared" si="36"/>
        <v>8.2540104127148464</v>
      </c>
      <c r="BY33" s="473">
        <f t="shared" si="37"/>
        <v>3843.0070025288392</v>
      </c>
      <c r="BZ33" s="474">
        <f t="shared" si="38"/>
        <v>3840</v>
      </c>
      <c r="CA33" s="475">
        <f t="shared" si="39"/>
        <v>-0.83964197879388591</v>
      </c>
      <c r="CB33" s="476">
        <f t="shared" si="40"/>
        <v>0.67873135621796088</v>
      </c>
      <c r="CC33" s="470">
        <f t="shared" si="41"/>
        <v>-0.66060298103773496</v>
      </c>
      <c r="CD33" s="469">
        <f t="shared" si="42"/>
        <v>-1.041251669708404</v>
      </c>
      <c r="CE33" s="469">
        <f t="shared" si="43"/>
        <v>8.334636039140527</v>
      </c>
      <c r="CF33" s="474">
        <f t="shared" si="44"/>
        <v>4165.685134452835</v>
      </c>
      <c r="CG33" s="474">
        <f t="shared" si="45"/>
        <v>4170</v>
      </c>
      <c r="CH33" s="477">
        <f t="shared" si="46"/>
        <v>8.1632206527899704</v>
      </c>
      <c r="CI33" s="478">
        <f t="shared" si="47"/>
        <v>3509.4712103542015</v>
      </c>
      <c r="CJ33" s="479">
        <f t="shared" si="48"/>
        <v>3510</v>
      </c>
      <c r="CK33" s="501"/>
      <c r="CL33" s="502"/>
      <c r="CM33" s="572">
        <v>4</v>
      </c>
      <c r="CN33" s="573">
        <f t="shared" si="50"/>
        <v>4896</v>
      </c>
      <c r="CO33" s="574">
        <f t="shared" si="51"/>
        <v>3700</v>
      </c>
      <c r="CP33" s="575" t="str">
        <f t="shared" si="52"/>
        <v>n</v>
      </c>
      <c r="CQ33" s="576" t="str">
        <f t="shared" si="53"/>
        <v>n</v>
      </c>
      <c r="CR33" s="392"/>
      <c r="CS33" s="572">
        <v>54</v>
      </c>
      <c r="CT33" s="573">
        <f t="shared" si="54"/>
        <v>23140</v>
      </c>
      <c r="CU33" s="574">
        <f t="shared" si="55"/>
        <v>3300</v>
      </c>
      <c r="CV33" s="575" t="str">
        <f t="shared" si="56"/>
        <v>n</v>
      </c>
      <c r="CW33" s="576" t="str">
        <f t="shared" si="57"/>
        <v>n</v>
      </c>
      <c r="CX33" s="392"/>
      <c r="CY33" s="572">
        <v>104</v>
      </c>
      <c r="CZ33" s="577">
        <f t="shared" si="58"/>
        <v>41412</v>
      </c>
      <c r="DA33" s="578">
        <f t="shared" si="59"/>
        <v>2990</v>
      </c>
      <c r="DB33" s="575" t="str">
        <f t="shared" si="60"/>
        <v>n</v>
      </c>
      <c r="DC33" s="579" t="str">
        <f t="shared" si="61"/>
        <v>n</v>
      </c>
      <c r="DD33" s="407"/>
      <c r="DE33" s="405"/>
      <c r="DF33" s="392"/>
      <c r="DG33" s="392"/>
      <c r="DH33" s="392"/>
      <c r="DI33" s="392"/>
      <c r="DJ33" s="392"/>
      <c r="DK33" s="392"/>
      <c r="DL33" s="392"/>
      <c r="DM33" s="392"/>
      <c r="DN33" s="407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</row>
    <row r="34" spans="1:152" ht="12.75" customHeight="1" thickBot="1" x14ac:dyDescent="0.3">
      <c r="A34" s="581" t="s">
        <v>190</v>
      </c>
      <c r="B34" s="385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392"/>
      <c r="N34" s="392"/>
      <c r="O34" s="392"/>
      <c r="P34" s="392"/>
      <c r="Q34" s="438">
        <f t="shared" si="34"/>
        <v>14</v>
      </c>
      <c r="R34" s="776">
        <v>9361500</v>
      </c>
      <c r="S34" s="775">
        <v>8549</v>
      </c>
      <c r="T34" s="384">
        <f t="shared" si="0"/>
        <v>1923</v>
      </c>
      <c r="U34" s="428">
        <f t="shared" si="1"/>
        <v>1923</v>
      </c>
      <c r="V34" s="428">
        <f t="shared" si="2"/>
        <v>5</v>
      </c>
      <c r="W34" s="429">
        <f t="shared" si="3"/>
        <v>0</v>
      </c>
      <c r="X34" s="429">
        <f t="shared" si="4"/>
        <v>0</v>
      </c>
      <c r="Y34" s="429">
        <f t="shared" si="5"/>
        <v>0</v>
      </c>
      <c r="Z34" s="429">
        <f t="shared" si="6"/>
        <v>0</v>
      </c>
      <c r="AA34" s="429">
        <f t="shared" si="7"/>
        <v>1</v>
      </c>
      <c r="AB34" s="429">
        <f t="shared" si="8"/>
        <v>0</v>
      </c>
      <c r="AC34" s="429">
        <f t="shared" si="9"/>
        <v>0</v>
      </c>
      <c r="AD34" s="429">
        <f t="shared" si="10"/>
        <v>0</v>
      </c>
      <c r="AE34" s="429">
        <f t="shared" si="11"/>
        <v>0</v>
      </c>
      <c r="AF34" s="429">
        <f t="shared" si="12"/>
        <v>0</v>
      </c>
      <c r="AG34" s="429">
        <f t="shared" si="13"/>
        <v>0</v>
      </c>
      <c r="AH34" s="430">
        <f t="shared" si="14"/>
        <v>0</v>
      </c>
      <c r="AI34" s="781">
        <v>4680</v>
      </c>
      <c r="AJ34" s="766"/>
      <c r="AK34" s="766"/>
      <c r="AL34" s="782"/>
      <c r="AM34" s="413">
        <f t="shared" si="15"/>
        <v>0</v>
      </c>
      <c r="AN34" s="29"/>
      <c r="AO34" s="371" t="str">
        <f t="shared" si="16"/>
        <v>----</v>
      </c>
      <c r="AP34" s="371" t="str">
        <f t="shared" si="17"/>
        <v>----</v>
      </c>
      <c r="AQ34" s="806" t="str">
        <f t="shared" si="18"/>
        <v>no outlier detected</v>
      </c>
      <c r="AR34" s="806"/>
      <c r="AS34" s="431">
        <f t="shared" si="19"/>
        <v>54</v>
      </c>
      <c r="AT34" s="432">
        <f t="shared" si="20"/>
        <v>1.9259259259259258</v>
      </c>
      <c r="AU34" s="433">
        <f t="shared" si="21"/>
        <v>8.4510533889116921</v>
      </c>
      <c r="AV34" s="433">
        <f t="shared" si="22"/>
        <v>0</v>
      </c>
      <c r="AW34" s="433">
        <f t="shared" si="23"/>
        <v>8.4510533889116921</v>
      </c>
      <c r="AX34" s="433">
        <f t="shared" si="24"/>
        <v>1.108910891089109</v>
      </c>
      <c r="AY34" s="432">
        <f t="shared" si="25"/>
        <v>59.881188118811885</v>
      </c>
      <c r="AZ34" s="432">
        <f t="shared" si="26"/>
        <v>1.9204695767195765</v>
      </c>
      <c r="BA34" s="434">
        <f t="shared" si="27"/>
        <v>-0.18106828091462646</v>
      </c>
      <c r="BB34" s="435">
        <f t="shared" si="28"/>
        <v>0</v>
      </c>
      <c r="BC34" s="434">
        <f t="shared" si="29"/>
        <v>3.278572235337808E-2</v>
      </c>
      <c r="BD34" s="434">
        <f t="shared" si="30"/>
        <v>0</v>
      </c>
      <c r="BE34" s="434">
        <f t="shared" si="31"/>
        <v>-5.9364543850704103E-3</v>
      </c>
      <c r="BF34" s="436">
        <f t="shared" si="32"/>
        <v>1.9204695767195765</v>
      </c>
      <c r="BG34" s="437">
        <f t="shared" si="33"/>
        <v>4680</v>
      </c>
      <c r="BH34" s="434"/>
      <c r="BI34" s="455"/>
      <c r="BJ34" s="392"/>
      <c r="BK34" s="392"/>
      <c r="BL34" s="392"/>
      <c r="BM34" s="582" t="s">
        <v>233</v>
      </c>
      <c r="BN34" s="392"/>
      <c r="BO34" s="392"/>
      <c r="BP34" s="583">
        <v>1.05</v>
      </c>
      <c r="BQ34" s="584">
        <v>95</v>
      </c>
      <c r="BR34" s="584">
        <f>MATCH($BM$26,Tables!$B$4:$B$54)</f>
        <v>20</v>
      </c>
      <c r="BS34" s="585">
        <f>LOOKUP(BR34,Tables!$A$4:$A$54,Tables!$B$4:$B$54)</f>
        <v>-0.10000000000000153</v>
      </c>
      <c r="BT34" s="585">
        <f>LOOKUP(BR34+1,Tables!$A$4:$A$54,Tables!$B$4:$B$54)</f>
        <v>0</v>
      </c>
      <c r="BU34" s="585">
        <f>LOOKUP(BR34,Tables!$A$4:$A$54,Tables!$C$4:$C$54)</f>
        <v>-1.67279</v>
      </c>
      <c r="BV34" s="585">
        <f>LOOKUP(BR34+1,Tables!$A$4:$A$54,Tables!$C$4:$C$54)</f>
        <v>-1.6448499999999999</v>
      </c>
      <c r="BW34" s="586">
        <f t="shared" si="35"/>
        <v>-1.6554170960800816</v>
      </c>
      <c r="BX34" s="587">
        <f t="shared" si="36"/>
        <v>7.886646985316391</v>
      </c>
      <c r="BY34" s="588">
        <f t="shared" si="37"/>
        <v>2661.5048777450447</v>
      </c>
      <c r="BZ34" s="589">
        <f t="shared" si="38"/>
        <v>2660</v>
      </c>
      <c r="CA34" s="584">
        <f t="shared" si="39"/>
        <v>-1.6554170960800816</v>
      </c>
      <c r="CB34" s="584">
        <f t="shared" si="40"/>
        <v>2.7141384656592584</v>
      </c>
      <c r="CC34" s="584">
        <f t="shared" si="41"/>
        <v>-1.4247870302377985</v>
      </c>
      <c r="CD34" s="584">
        <f t="shared" si="42"/>
        <v>-1.9305469752575799</v>
      </c>
      <c r="CE34" s="584">
        <f t="shared" si="43"/>
        <v>7.9905053277120297</v>
      </c>
      <c r="CF34" s="588">
        <f t="shared" si="44"/>
        <v>2952.7887085032894</v>
      </c>
      <c r="CG34" s="589">
        <f t="shared" si="45"/>
        <v>2950</v>
      </c>
      <c r="CH34" s="590">
        <f t="shared" si="46"/>
        <v>7.7627492918802359</v>
      </c>
      <c r="CI34" s="589">
        <f t="shared" si="47"/>
        <v>2351.3603026990204</v>
      </c>
      <c r="CJ34" s="591">
        <f t="shared" si="48"/>
        <v>2350</v>
      </c>
      <c r="CK34" s="501"/>
      <c r="CL34" s="502"/>
      <c r="CM34" s="572">
        <v>5</v>
      </c>
      <c r="CN34" s="573">
        <f t="shared" si="50"/>
        <v>5267</v>
      </c>
      <c r="CO34" s="574">
        <f t="shared" si="51"/>
        <v>8330</v>
      </c>
      <c r="CP34" s="575" t="str">
        <f t="shared" si="52"/>
        <v>n</v>
      </c>
      <c r="CQ34" s="576" t="str">
        <f t="shared" si="53"/>
        <v>n</v>
      </c>
      <c r="CR34" s="392"/>
      <c r="CS34" s="572">
        <v>55</v>
      </c>
      <c r="CT34" s="573">
        <f t="shared" si="54"/>
        <v>23521</v>
      </c>
      <c r="CU34" s="574">
        <f t="shared" si="55"/>
        <v>4450</v>
      </c>
      <c r="CV34" s="575" t="str">
        <f t="shared" si="56"/>
        <v>n</v>
      </c>
      <c r="CW34" s="576" t="str">
        <f t="shared" si="57"/>
        <v>n</v>
      </c>
      <c r="CX34" s="392"/>
      <c r="CY34" s="572">
        <v>105</v>
      </c>
      <c r="CZ34" s="577" t="str">
        <f t="shared" si="58"/>
        <v>----</v>
      </c>
      <c r="DA34" s="578" t="str">
        <f t="shared" si="59"/>
        <v>----</v>
      </c>
      <c r="DB34" s="575" t="str">
        <f t="shared" si="60"/>
        <v>n</v>
      </c>
      <c r="DC34" s="579" t="str">
        <f t="shared" si="61"/>
        <v>n</v>
      </c>
      <c r="DD34" s="407"/>
      <c r="DE34" s="405"/>
      <c r="DF34" s="392"/>
      <c r="DG34" s="392"/>
      <c r="DH34" s="392"/>
      <c r="DI34" s="392"/>
      <c r="DJ34" s="392"/>
      <c r="DK34" s="392"/>
      <c r="DL34" s="392"/>
      <c r="DM34" s="392"/>
      <c r="DN34" s="407"/>
      <c r="DO34" s="143"/>
      <c r="DP34" s="143"/>
      <c r="DQ34" s="143"/>
      <c r="DR34" s="143"/>
      <c r="DS34" s="143"/>
      <c r="DT34" s="143"/>
      <c r="DU34" s="143"/>
      <c r="DV34" s="143"/>
      <c r="DW34" s="143"/>
      <c r="DX34" s="143"/>
      <c r="DY34" s="143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43"/>
      <c r="EN34" s="143"/>
      <c r="EO34" s="143"/>
      <c r="EP34" s="143"/>
      <c r="EQ34" s="143"/>
      <c r="ER34" s="143"/>
      <c r="ES34" s="143"/>
      <c r="ET34" s="143"/>
      <c r="EU34" s="143"/>
      <c r="EV34" s="143"/>
    </row>
    <row r="35" spans="1:152" x14ac:dyDescent="0.25">
      <c r="A35" s="581" t="s">
        <v>191</v>
      </c>
      <c r="B35" s="385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392"/>
      <c r="N35" s="392"/>
      <c r="O35" s="392"/>
      <c r="P35" s="392"/>
      <c r="Q35" s="438">
        <f t="shared" si="34"/>
        <v>15</v>
      </c>
      <c r="R35" s="776">
        <v>9361500</v>
      </c>
      <c r="S35" s="775">
        <v>8933</v>
      </c>
      <c r="T35" s="384">
        <f t="shared" si="0"/>
        <v>1924</v>
      </c>
      <c r="U35" s="428">
        <f t="shared" si="1"/>
        <v>1924</v>
      </c>
      <c r="V35" s="428">
        <f t="shared" si="2"/>
        <v>6</v>
      </c>
      <c r="W35" s="429">
        <f t="shared" si="3"/>
        <v>0</v>
      </c>
      <c r="X35" s="429">
        <f t="shared" si="4"/>
        <v>0</v>
      </c>
      <c r="Y35" s="429">
        <f t="shared" si="5"/>
        <v>0</v>
      </c>
      <c r="Z35" s="429">
        <f t="shared" si="6"/>
        <v>0</v>
      </c>
      <c r="AA35" s="429">
        <f t="shared" si="7"/>
        <v>0</v>
      </c>
      <c r="AB35" s="429">
        <f t="shared" si="8"/>
        <v>1</v>
      </c>
      <c r="AC35" s="429">
        <f t="shared" si="9"/>
        <v>0</v>
      </c>
      <c r="AD35" s="429">
        <f t="shared" si="10"/>
        <v>0</v>
      </c>
      <c r="AE35" s="429">
        <f t="shared" si="11"/>
        <v>0</v>
      </c>
      <c r="AF35" s="429">
        <f t="shared" si="12"/>
        <v>0</v>
      </c>
      <c r="AG35" s="429">
        <f t="shared" si="13"/>
        <v>0</v>
      </c>
      <c r="AH35" s="430">
        <f t="shared" si="14"/>
        <v>0</v>
      </c>
      <c r="AI35" s="781">
        <v>4500</v>
      </c>
      <c r="AJ35" s="766"/>
      <c r="AK35" s="766"/>
      <c r="AL35" s="782"/>
      <c r="AM35" s="413">
        <f t="shared" si="15"/>
        <v>0</v>
      </c>
      <c r="AN35" s="29"/>
      <c r="AO35" s="371" t="str">
        <f t="shared" si="16"/>
        <v>----</v>
      </c>
      <c r="AP35" s="371" t="str">
        <f t="shared" si="17"/>
        <v>----</v>
      </c>
      <c r="AQ35" s="806" t="str">
        <f t="shared" si="18"/>
        <v>no outlier detected</v>
      </c>
      <c r="AR35" s="806"/>
      <c r="AS35" s="431">
        <f t="shared" si="19"/>
        <v>60</v>
      </c>
      <c r="AT35" s="432">
        <f t="shared" si="20"/>
        <v>1.7333333333333334</v>
      </c>
      <c r="AU35" s="433">
        <f t="shared" si="21"/>
        <v>8.4118326757584114</v>
      </c>
      <c r="AV35" s="433">
        <f t="shared" si="22"/>
        <v>0</v>
      </c>
      <c r="AW35" s="433">
        <f t="shared" si="23"/>
        <v>8.4118326757584114</v>
      </c>
      <c r="AX35" s="433">
        <f t="shared" si="24"/>
        <v>1.108910891089109</v>
      </c>
      <c r="AY35" s="432">
        <f t="shared" si="25"/>
        <v>66.534653465346537</v>
      </c>
      <c r="AZ35" s="432">
        <f t="shared" si="26"/>
        <v>1.7284226190476191</v>
      </c>
      <c r="BA35" s="434">
        <f t="shared" si="27"/>
        <v>-0.22028899406790714</v>
      </c>
      <c r="BB35" s="435">
        <f t="shared" si="28"/>
        <v>0</v>
      </c>
      <c r="BC35" s="434">
        <f t="shared" si="29"/>
        <v>4.8527240907450427E-2</v>
      </c>
      <c r="BD35" s="434">
        <f t="shared" si="30"/>
        <v>0</v>
      </c>
      <c r="BE35" s="434">
        <f t="shared" si="31"/>
        <v>-1.0690017084393247E-2</v>
      </c>
      <c r="BF35" s="436">
        <f t="shared" si="32"/>
        <v>1.7284226190476191</v>
      </c>
      <c r="BG35" s="437">
        <f t="shared" si="33"/>
        <v>4500</v>
      </c>
      <c r="BH35" s="434"/>
      <c r="BI35" s="405"/>
      <c r="BJ35" s="392"/>
      <c r="BK35" s="392"/>
      <c r="BL35" s="392"/>
      <c r="BM35" s="392"/>
      <c r="BN35" s="392"/>
      <c r="BO35" s="392"/>
      <c r="BP35" s="592">
        <v>500</v>
      </c>
      <c r="BQ35" s="593">
        <v>0.2</v>
      </c>
      <c r="BR35" s="593">
        <f>MATCH($BM$42,Tables!$B$4:$B$54)</f>
        <v>20</v>
      </c>
      <c r="BS35" s="594">
        <f>LOOKUP(BR35,Tables!$A$4:$A$54,Tables!$B$4:$B$54)</f>
        <v>-0.10000000000000153</v>
      </c>
      <c r="BT35" s="594">
        <v>0.59999999999999842</v>
      </c>
      <c r="BU35" s="594">
        <f>LOOKUP(BR35,Tables!$A$4:$A$54,Tables!$L$4:$L$54)</f>
        <v>2.7570600000000001</v>
      </c>
      <c r="BV35" s="594">
        <f>LOOKUP(BR35+1,Tables!$A$4:$A$54,Tables!$L$4:$L$54)</f>
        <v>2.8781599999999998</v>
      </c>
      <c r="BW35" s="471">
        <f t="shared" ref="BW35:BW44" si="62">BV35-(BT35-$BM$42)/(BT35-BS35)*(BV35-BU35)</f>
        <v>2.7728243329665903</v>
      </c>
      <c r="BX35" s="595">
        <f t="shared" si="36"/>
        <v>9.8807920802711582</v>
      </c>
      <c r="BY35" s="596">
        <f t="shared" ref="BY35:BY44" si="63">IF(AND($BM$36&lt;&gt;"",$BM$37&lt;&gt;""),EXP(BX35),"----")</f>
        <v>19551.202652457105</v>
      </c>
      <c r="BZ35" s="596">
        <f t="shared" ref="BZ35:BZ44" si="64">IF(BY35="----","----",ROUND(BY35,3-INT(LOG(BY35))-1))</f>
        <v>19600</v>
      </c>
      <c r="CA35" s="597">
        <f t="shared" si="39"/>
        <v>2.7728243329665903</v>
      </c>
      <c r="CB35" s="598">
        <f t="shared" si="40"/>
        <v>7.6622874851566651</v>
      </c>
      <c r="CC35" s="594">
        <f t="shared" si="41"/>
        <v>3.1725133885093824</v>
      </c>
      <c r="CD35" s="593">
        <f t="shared" si="42"/>
        <v>2.4476724834974433</v>
      </c>
      <c r="CE35" s="593">
        <f t="shared" si="43"/>
        <v>10.060781808109766</v>
      </c>
      <c r="CF35" s="596">
        <f t="shared" ref="CF35:CF44" si="65">IF(AND($BM$36&lt;&gt;"",$BM$37&lt;&gt;""),EXP(CE35),"----")</f>
        <v>23406.798845784506</v>
      </c>
      <c r="CG35" s="596">
        <f t="shared" ref="CG35:CG44" si="66">IF(CF35="----","----",ROUND(CF35,3-INT(LOG(CF35))-1))</f>
        <v>23400</v>
      </c>
      <c r="CH35" s="593">
        <f t="shared" si="46"/>
        <v>9.7343682738632129</v>
      </c>
      <c r="CI35" s="599">
        <f t="shared" ref="CI35:CI44" si="67">IF(AND($BM$36&lt;&gt;"",$BM$37&lt;&gt;""),EXP(CH35),"----")</f>
        <v>16888.163549842368</v>
      </c>
      <c r="CJ35" s="600">
        <f t="shared" ref="CJ35:CJ44" si="68">IF(CI35="----","----",ROUND(CI35,3-INT(LOG(CI35))-1))</f>
        <v>16900</v>
      </c>
      <c r="CK35" s="407"/>
      <c r="CL35" s="405"/>
      <c r="CM35" s="572">
        <v>6</v>
      </c>
      <c r="CN35" s="573">
        <f t="shared" si="50"/>
        <v>5652</v>
      </c>
      <c r="CO35" s="574">
        <f t="shared" si="51"/>
        <v>4430</v>
      </c>
      <c r="CP35" s="575" t="str">
        <f t="shared" si="52"/>
        <v>n</v>
      </c>
      <c r="CQ35" s="576" t="str">
        <f t="shared" si="53"/>
        <v>n</v>
      </c>
      <c r="CR35" s="392"/>
      <c r="CS35" s="572">
        <v>56</v>
      </c>
      <c r="CT35" s="573">
        <f t="shared" si="54"/>
        <v>23914</v>
      </c>
      <c r="CU35" s="574">
        <f t="shared" si="55"/>
        <v>5560</v>
      </c>
      <c r="CV35" s="575" t="str">
        <f t="shared" si="56"/>
        <v>n</v>
      </c>
      <c r="CW35" s="576" t="str">
        <f t="shared" si="57"/>
        <v>n</v>
      </c>
      <c r="CX35" s="392"/>
      <c r="CY35" s="572">
        <v>106</v>
      </c>
      <c r="CZ35" s="577" t="str">
        <f t="shared" si="58"/>
        <v>----</v>
      </c>
      <c r="DA35" s="578" t="str">
        <f t="shared" si="59"/>
        <v>----</v>
      </c>
      <c r="DB35" s="575" t="str">
        <f t="shared" si="60"/>
        <v>n</v>
      </c>
      <c r="DC35" s="579" t="str">
        <f t="shared" si="61"/>
        <v>n</v>
      </c>
      <c r="DD35" s="407"/>
      <c r="DE35" s="405"/>
      <c r="DF35" s="392"/>
      <c r="DG35" s="392"/>
      <c r="DH35" s="392"/>
      <c r="DI35" s="392"/>
      <c r="DJ35" s="392"/>
      <c r="DK35" s="392"/>
      <c r="DL35" s="392"/>
      <c r="DM35" s="392"/>
      <c r="DN35" s="407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  <c r="DY35" s="143"/>
      <c r="DZ35" s="143"/>
      <c r="EA35" s="143"/>
      <c r="EB35" s="143"/>
      <c r="EC35" s="143"/>
      <c r="ED35" s="143"/>
      <c r="EE35" s="143"/>
      <c r="EF35" s="143"/>
      <c r="EG35" s="143"/>
      <c r="EH35" s="143"/>
      <c r="EI35" s="143"/>
      <c r="EJ35" s="143"/>
      <c r="EK35" s="143"/>
      <c r="EL35" s="143"/>
      <c r="EM35" s="143"/>
      <c r="EN35" s="143"/>
      <c r="EO35" s="143"/>
      <c r="EP35" s="143"/>
      <c r="EQ35" s="143"/>
      <c r="ER35" s="143"/>
      <c r="ES35" s="143"/>
      <c r="ET35" s="143"/>
      <c r="EU35" s="143"/>
      <c r="EV35" s="143"/>
    </row>
    <row r="36" spans="1:152" ht="13.5" customHeight="1" x14ac:dyDescent="0.25">
      <c r="A36" s="143"/>
      <c r="B36" s="385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392"/>
      <c r="N36" s="392"/>
      <c r="O36" s="392"/>
      <c r="P36" s="392"/>
      <c r="Q36" s="431">
        <f t="shared" si="34"/>
        <v>16</v>
      </c>
      <c r="R36" s="776">
        <v>9361500</v>
      </c>
      <c r="S36" s="775">
        <v>9394</v>
      </c>
      <c r="T36" s="384">
        <f t="shared" si="0"/>
        <v>1925</v>
      </c>
      <c r="U36" s="428">
        <f t="shared" si="1"/>
        <v>1925</v>
      </c>
      <c r="V36" s="428">
        <f t="shared" si="2"/>
        <v>9</v>
      </c>
      <c r="W36" s="429">
        <f t="shared" si="3"/>
        <v>0</v>
      </c>
      <c r="X36" s="429">
        <f t="shared" si="4"/>
        <v>0</v>
      </c>
      <c r="Y36" s="429">
        <f t="shared" si="5"/>
        <v>0</v>
      </c>
      <c r="Z36" s="429">
        <f t="shared" si="6"/>
        <v>0</v>
      </c>
      <c r="AA36" s="429">
        <f t="shared" si="7"/>
        <v>0</v>
      </c>
      <c r="AB36" s="429">
        <f t="shared" si="8"/>
        <v>0</v>
      </c>
      <c r="AC36" s="429">
        <f t="shared" si="9"/>
        <v>0</v>
      </c>
      <c r="AD36" s="429">
        <f t="shared" si="10"/>
        <v>0</v>
      </c>
      <c r="AE36" s="429">
        <f t="shared" si="11"/>
        <v>1</v>
      </c>
      <c r="AF36" s="429">
        <f t="shared" si="12"/>
        <v>0</v>
      </c>
      <c r="AG36" s="429">
        <f t="shared" si="13"/>
        <v>0</v>
      </c>
      <c r="AH36" s="430">
        <f t="shared" si="14"/>
        <v>0</v>
      </c>
      <c r="AI36" s="781">
        <v>6000</v>
      </c>
      <c r="AJ36" s="766"/>
      <c r="AK36" s="766"/>
      <c r="AL36" s="782"/>
      <c r="AM36" s="413">
        <f t="shared" si="15"/>
        <v>0</v>
      </c>
      <c r="AN36" s="29"/>
      <c r="AO36" s="371" t="str">
        <f t="shared" si="16"/>
        <v>----</v>
      </c>
      <c r="AP36" s="371" t="str">
        <f t="shared" si="17"/>
        <v>----</v>
      </c>
      <c r="AQ36" s="806" t="str">
        <f t="shared" si="18"/>
        <v>no outlier detected</v>
      </c>
      <c r="AR36" s="806"/>
      <c r="AS36" s="431">
        <f t="shared" si="19"/>
        <v>34</v>
      </c>
      <c r="AT36" s="432">
        <f t="shared" si="20"/>
        <v>3.0588235294117645</v>
      </c>
      <c r="AU36" s="433">
        <f t="shared" si="21"/>
        <v>8.6995147482101913</v>
      </c>
      <c r="AV36" s="433">
        <f t="shared" si="22"/>
        <v>0</v>
      </c>
      <c r="AW36" s="433">
        <f t="shared" si="23"/>
        <v>8.6995147482101913</v>
      </c>
      <c r="AX36" s="433">
        <f t="shared" si="24"/>
        <v>1.108910891089109</v>
      </c>
      <c r="AY36" s="432">
        <f t="shared" si="25"/>
        <v>37.702970297029708</v>
      </c>
      <c r="AZ36" s="432">
        <f t="shared" si="26"/>
        <v>3.0501575630252096</v>
      </c>
      <c r="BA36" s="434">
        <f t="shared" si="27"/>
        <v>6.7393078383872762E-2</v>
      </c>
      <c r="BB36" s="435">
        <f t="shared" si="28"/>
        <v>0</v>
      </c>
      <c r="BC36" s="434">
        <f t="shared" si="29"/>
        <v>4.5418270140548181E-3</v>
      </c>
      <c r="BD36" s="434">
        <f t="shared" si="30"/>
        <v>0</v>
      </c>
      <c r="BE36" s="434">
        <f t="shared" si="31"/>
        <v>3.0608770396418715E-4</v>
      </c>
      <c r="BF36" s="436">
        <f t="shared" si="32"/>
        <v>3.0501575630252096</v>
      </c>
      <c r="BG36" s="437">
        <f t="shared" si="33"/>
        <v>6000</v>
      </c>
      <c r="BH36" s="434"/>
      <c r="BI36" s="455"/>
      <c r="BJ36" s="392"/>
      <c r="BK36" s="415" t="s">
        <v>102</v>
      </c>
      <c r="BL36" s="415"/>
      <c r="BM36" s="601">
        <v>0.16</v>
      </c>
      <c r="BN36" s="394" t="s">
        <v>86</v>
      </c>
      <c r="BO36" s="392"/>
      <c r="BP36" s="592">
        <v>200</v>
      </c>
      <c r="BQ36" s="593">
        <v>0.5</v>
      </c>
      <c r="BR36" s="593">
        <f>MATCH($BM$42,Tables!$B$4:$B$54)</f>
        <v>20</v>
      </c>
      <c r="BS36" s="594">
        <f>LOOKUP(BR36,Tables!$A$4:$A$54,Tables!$B$4:$B$54)</f>
        <v>-0.10000000000000153</v>
      </c>
      <c r="BT36" s="594">
        <f>LOOKUP(BR36+1,Tables!$A$4:$A$54,Tables!$B$4:$B$54)</f>
        <v>0</v>
      </c>
      <c r="BU36" s="594">
        <f>LOOKUP(BR36,Tables!$A$4:$A$54,Tables!$K$4:$K$54)</f>
        <v>2.4818699999999998</v>
      </c>
      <c r="BV36" s="594">
        <f>LOOKUP(BR36+1,Tables!$A$4:$A$54,Tables!$K$4:$K$54)</f>
        <v>2.5758299999999998</v>
      </c>
      <c r="BW36" s="471">
        <f t="shared" si="62"/>
        <v>2.5674894639040908</v>
      </c>
      <c r="BX36" s="595">
        <f t="shared" si="36"/>
        <v>9.7883247817904806</v>
      </c>
      <c r="BY36" s="596">
        <f t="shared" si="63"/>
        <v>17824.421347647403</v>
      </c>
      <c r="BZ36" s="596">
        <f t="shared" si="64"/>
        <v>17800</v>
      </c>
      <c r="CA36" s="597">
        <f t="shared" si="39"/>
        <v>2.5674894639040908</v>
      </c>
      <c r="CB36" s="598">
        <f t="shared" si="40"/>
        <v>6.5657348509235645</v>
      </c>
      <c r="CC36" s="594">
        <f t="shared" si="41"/>
        <v>2.9431903953986467</v>
      </c>
      <c r="CD36" s="593">
        <f t="shared" si="42"/>
        <v>2.2608060640965078</v>
      </c>
      <c r="CE36" s="593">
        <f t="shared" si="43"/>
        <v>9.9575120724371633</v>
      </c>
      <c r="CF36" s="596">
        <f t="shared" si="65"/>
        <v>21110.209657007279</v>
      </c>
      <c r="CG36" s="596">
        <f t="shared" si="66"/>
        <v>21100</v>
      </c>
      <c r="CH36" s="593">
        <f t="shared" si="46"/>
        <v>9.650217768604886</v>
      </c>
      <c r="CI36" s="599">
        <f t="shared" si="67"/>
        <v>15525.168630410595</v>
      </c>
      <c r="CJ36" s="600">
        <f t="shared" si="68"/>
        <v>15500</v>
      </c>
      <c r="CK36" s="407"/>
      <c r="CL36" s="405"/>
      <c r="CM36" s="572">
        <v>7</v>
      </c>
      <c r="CN36" s="573">
        <f t="shared" si="50"/>
        <v>6007</v>
      </c>
      <c r="CO36" s="574">
        <f t="shared" si="51"/>
        <v>6140</v>
      </c>
      <c r="CP36" s="575" t="str">
        <f t="shared" si="52"/>
        <v>n</v>
      </c>
      <c r="CQ36" s="576" t="str">
        <f t="shared" si="53"/>
        <v>n</v>
      </c>
      <c r="CR36" s="392"/>
      <c r="CS36" s="572">
        <v>57</v>
      </c>
      <c r="CT36" s="573">
        <f t="shared" si="54"/>
        <v>24235</v>
      </c>
      <c r="CU36" s="574">
        <f t="shared" si="55"/>
        <v>3640</v>
      </c>
      <c r="CV36" s="575" t="str">
        <f t="shared" si="56"/>
        <v>n</v>
      </c>
      <c r="CW36" s="576" t="str">
        <f t="shared" si="57"/>
        <v>n</v>
      </c>
      <c r="CX36" s="392"/>
      <c r="CY36" s="572">
        <v>107</v>
      </c>
      <c r="CZ36" s="577" t="str">
        <f t="shared" si="58"/>
        <v>----</v>
      </c>
      <c r="DA36" s="578" t="str">
        <f t="shared" si="59"/>
        <v>----</v>
      </c>
      <c r="DB36" s="575" t="str">
        <f t="shared" si="60"/>
        <v>n</v>
      </c>
      <c r="DC36" s="579" t="str">
        <f t="shared" si="61"/>
        <v>n</v>
      </c>
      <c r="DD36" s="407"/>
      <c r="DE36" s="405"/>
      <c r="DF36" s="392"/>
      <c r="DG36" s="392"/>
      <c r="DH36" s="392"/>
      <c r="DI36" s="392"/>
      <c r="DJ36" s="392"/>
      <c r="DK36" s="392"/>
      <c r="DL36" s="392"/>
      <c r="DM36" s="392"/>
      <c r="DN36" s="407"/>
      <c r="DO36" s="143"/>
      <c r="DP36" s="143"/>
      <c r="DQ36" s="143"/>
      <c r="DR36" s="143"/>
      <c r="DS36" s="143"/>
      <c r="DT36" s="143"/>
      <c r="DU36" s="143"/>
      <c r="DV36" s="143"/>
      <c r="DW36" s="143"/>
      <c r="DX36" s="143"/>
      <c r="DY36" s="143"/>
      <c r="DZ36" s="143"/>
      <c r="EA36" s="143"/>
      <c r="EB36" s="143"/>
      <c r="EC36" s="143"/>
      <c r="ED36" s="143"/>
      <c r="EE36" s="143"/>
      <c r="EF36" s="143"/>
      <c r="EG36" s="143"/>
      <c r="EH36" s="143"/>
      <c r="EI36" s="143"/>
      <c r="EJ36" s="143"/>
      <c r="EK36" s="143"/>
      <c r="EL36" s="143"/>
      <c r="EM36" s="143"/>
      <c r="EN36" s="143"/>
      <c r="EO36" s="143"/>
      <c r="EP36" s="143"/>
      <c r="EQ36" s="143"/>
      <c r="ER36" s="143"/>
      <c r="ES36" s="143"/>
      <c r="ET36" s="143"/>
      <c r="EU36" s="143"/>
      <c r="EV36" s="143"/>
    </row>
    <row r="37" spans="1:152" ht="13.5" customHeight="1" x14ac:dyDescent="0.25">
      <c r="A37" s="143" t="s">
        <v>154</v>
      </c>
      <c r="B37" s="385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392"/>
      <c r="N37" s="392"/>
      <c r="O37" s="392"/>
      <c r="P37" s="392"/>
      <c r="Q37" s="431">
        <f t="shared" si="34"/>
        <v>17</v>
      </c>
      <c r="R37" s="776">
        <v>9361500</v>
      </c>
      <c r="S37" s="775">
        <v>9654</v>
      </c>
      <c r="T37" s="384">
        <f t="shared" si="0"/>
        <v>1926</v>
      </c>
      <c r="U37" s="428">
        <f t="shared" si="1"/>
        <v>1926</v>
      </c>
      <c r="V37" s="428">
        <f t="shared" si="2"/>
        <v>6</v>
      </c>
      <c r="W37" s="429">
        <f t="shared" si="3"/>
        <v>0</v>
      </c>
      <c r="X37" s="429">
        <f t="shared" si="4"/>
        <v>0</v>
      </c>
      <c r="Y37" s="429">
        <f t="shared" si="5"/>
        <v>0</v>
      </c>
      <c r="Z37" s="429">
        <f t="shared" si="6"/>
        <v>0</v>
      </c>
      <c r="AA37" s="429">
        <f t="shared" si="7"/>
        <v>0</v>
      </c>
      <c r="AB37" s="429">
        <f t="shared" si="8"/>
        <v>1</v>
      </c>
      <c r="AC37" s="429">
        <f t="shared" si="9"/>
        <v>0</v>
      </c>
      <c r="AD37" s="429">
        <f t="shared" si="10"/>
        <v>0</v>
      </c>
      <c r="AE37" s="429">
        <f t="shared" si="11"/>
        <v>0</v>
      </c>
      <c r="AF37" s="429">
        <f t="shared" si="12"/>
        <v>0</v>
      </c>
      <c r="AG37" s="429">
        <f t="shared" si="13"/>
        <v>0</v>
      </c>
      <c r="AH37" s="430">
        <f t="shared" si="14"/>
        <v>0</v>
      </c>
      <c r="AI37" s="781">
        <v>5000</v>
      </c>
      <c r="AJ37" s="766"/>
      <c r="AK37" s="766"/>
      <c r="AL37" s="782"/>
      <c r="AM37" s="413">
        <f t="shared" si="15"/>
        <v>0</v>
      </c>
      <c r="AN37" s="29"/>
      <c r="AO37" s="371" t="str">
        <f t="shared" si="16"/>
        <v>----</v>
      </c>
      <c r="AP37" s="371" t="str">
        <f t="shared" si="17"/>
        <v>----</v>
      </c>
      <c r="AQ37" s="806" t="str">
        <f t="shared" si="18"/>
        <v>no outlier detected</v>
      </c>
      <c r="AR37" s="806"/>
      <c r="AS37" s="431">
        <f t="shared" si="19"/>
        <v>49</v>
      </c>
      <c r="AT37" s="432">
        <f t="shared" si="20"/>
        <v>2.1224489795918369</v>
      </c>
      <c r="AU37" s="433">
        <f t="shared" si="21"/>
        <v>8.5171931914162382</v>
      </c>
      <c r="AV37" s="433">
        <f t="shared" si="22"/>
        <v>0</v>
      </c>
      <c r="AW37" s="433">
        <f t="shared" si="23"/>
        <v>8.5171931914162382</v>
      </c>
      <c r="AX37" s="433">
        <f t="shared" si="24"/>
        <v>1.108910891089109</v>
      </c>
      <c r="AY37" s="432">
        <f t="shared" si="25"/>
        <v>54.336633663366342</v>
      </c>
      <c r="AZ37" s="432">
        <f t="shared" si="26"/>
        <v>2.1164358600583086</v>
      </c>
      <c r="BA37" s="434">
        <f t="shared" si="27"/>
        <v>-0.11492847841008036</v>
      </c>
      <c r="BB37" s="435">
        <f t="shared" si="28"/>
        <v>0</v>
      </c>
      <c r="BC37" s="434">
        <f t="shared" si="29"/>
        <v>1.3208555149656307E-2</v>
      </c>
      <c r="BD37" s="434">
        <f t="shared" si="30"/>
        <v>0</v>
      </c>
      <c r="BE37" s="434">
        <f t="shared" si="31"/>
        <v>-1.5180391453456306E-3</v>
      </c>
      <c r="BF37" s="436">
        <f t="shared" si="32"/>
        <v>2.1164358600583086</v>
      </c>
      <c r="BG37" s="437">
        <f t="shared" si="33"/>
        <v>5000</v>
      </c>
      <c r="BH37" s="434"/>
      <c r="BI37" s="455"/>
      <c r="BJ37" s="392"/>
      <c r="BK37" s="415" t="s">
        <v>226</v>
      </c>
      <c r="BL37" s="415"/>
      <c r="BM37" s="601">
        <v>0.314</v>
      </c>
      <c r="BN37" s="392"/>
      <c r="BO37" s="392"/>
      <c r="BP37" s="602">
        <v>100</v>
      </c>
      <c r="BQ37" s="603">
        <f t="shared" ref="BQ37:BQ42" si="69">1/BP37*100</f>
        <v>1</v>
      </c>
      <c r="BR37" s="604">
        <f>MATCH($BM$42,Tables!$B$4:$B$54)</f>
        <v>20</v>
      </c>
      <c r="BS37" s="605">
        <f>LOOKUP(BR37,Tables!$A$4:$A$54,Tables!$B$4:$B$54)</f>
        <v>-0.10000000000000153</v>
      </c>
      <c r="BT37" s="605">
        <f>LOOKUP(BR37+1,Tables!$A$4:$A$54,Tables!$B$4:$B$54)</f>
        <v>0</v>
      </c>
      <c r="BU37" s="605">
        <f>LOOKUP(BR37,Tables!$A$4:$A$54,Tables!$J$4:$J$54)</f>
        <v>2.25258</v>
      </c>
      <c r="BV37" s="605">
        <f>LOOKUP(BR37+1,Tables!$A$4:$A$54,Tables!$J$4:$J$54)</f>
        <v>2.3263500000000001</v>
      </c>
      <c r="BW37" s="490">
        <f t="shared" si="62"/>
        <v>2.3198016672222734</v>
      </c>
      <c r="BX37" s="606">
        <f t="shared" ref="BX37:BX44" si="70">$BM$24+BW37*$BM$25</f>
        <v>9.6767849272574047</v>
      </c>
      <c r="BY37" s="607">
        <f t="shared" si="63"/>
        <v>15943.156032513711</v>
      </c>
      <c r="BZ37" s="607">
        <f t="shared" si="64"/>
        <v>15900</v>
      </c>
      <c r="CA37" s="608">
        <f t="shared" si="39"/>
        <v>2.3198016672222734</v>
      </c>
      <c r="CB37" s="609">
        <f t="shared" si="40"/>
        <v>5.3552124789122884</v>
      </c>
      <c r="CC37" s="610">
        <f t="shared" si="41"/>
        <v>2.6670876327161412</v>
      </c>
      <c r="CD37" s="611">
        <f t="shared" si="42"/>
        <v>2.0348750560026581</v>
      </c>
      <c r="CE37" s="611">
        <f t="shared" si="43"/>
        <v>9.833176265835645</v>
      </c>
      <c r="CF37" s="607">
        <f t="shared" si="65"/>
        <v>18642.072465594349</v>
      </c>
      <c r="CG37" s="607">
        <f t="shared" si="66"/>
        <v>18600</v>
      </c>
      <c r="CH37" s="611">
        <f t="shared" si="46"/>
        <v>9.54847552649648</v>
      </c>
      <c r="CI37" s="612">
        <f t="shared" si="67"/>
        <v>14023.300218392957</v>
      </c>
      <c r="CJ37" s="613">
        <f t="shared" si="68"/>
        <v>14000</v>
      </c>
      <c r="CK37" s="464"/>
      <c r="CL37" s="465"/>
      <c r="CM37" s="572">
        <v>8</v>
      </c>
      <c r="CN37" s="573">
        <f t="shared" si="50"/>
        <v>6377</v>
      </c>
      <c r="CO37" s="574">
        <f t="shared" si="51"/>
        <v>8460</v>
      </c>
      <c r="CP37" s="575" t="str">
        <f t="shared" si="52"/>
        <v>n</v>
      </c>
      <c r="CQ37" s="576" t="str">
        <f t="shared" si="53"/>
        <v>n</v>
      </c>
      <c r="CR37" s="392"/>
      <c r="CS37" s="572">
        <v>58</v>
      </c>
      <c r="CT37" s="573">
        <f t="shared" si="54"/>
        <v>24615</v>
      </c>
      <c r="CU37" s="574">
        <f t="shared" si="55"/>
        <v>3730</v>
      </c>
      <c r="CV37" s="575" t="str">
        <f t="shared" si="56"/>
        <v>n</v>
      </c>
      <c r="CW37" s="576" t="str">
        <f t="shared" si="57"/>
        <v>n</v>
      </c>
      <c r="CX37" s="392"/>
      <c r="CY37" s="572">
        <v>108</v>
      </c>
      <c r="CZ37" s="577" t="str">
        <f t="shared" si="58"/>
        <v>----</v>
      </c>
      <c r="DA37" s="578" t="str">
        <f t="shared" si="59"/>
        <v>----</v>
      </c>
      <c r="DB37" s="575" t="str">
        <f t="shared" si="60"/>
        <v>n</v>
      </c>
      <c r="DC37" s="579" t="str">
        <f t="shared" si="61"/>
        <v>n</v>
      </c>
      <c r="DD37" s="407"/>
      <c r="DE37" s="405"/>
      <c r="DF37" s="392"/>
      <c r="DG37" s="392"/>
      <c r="DH37" s="392"/>
      <c r="DI37" s="392"/>
      <c r="DJ37" s="392"/>
      <c r="DK37" s="392"/>
      <c r="DL37" s="392"/>
      <c r="DM37" s="392"/>
      <c r="DN37" s="407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3"/>
      <c r="EJ37" s="143"/>
      <c r="EK37" s="143"/>
      <c r="EL37" s="143"/>
      <c r="EM37" s="143"/>
      <c r="EN37" s="143"/>
      <c r="EO37" s="143"/>
      <c r="EP37" s="143"/>
      <c r="EQ37" s="143"/>
      <c r="ER37" s="143"/>
      <c r="ES37" s="143"/>
      <c r="ET37" s="143"/>
      <c r="EU37" s="143"/>
      <c r="EV37" s="143"/>
    </row>
    <row r="38" spans="1:152" x14ac:dyDescent="0.25">
      <c r="A38" s="143" t="s">
        <v>171</v>
      </c>
      <c r="B38" s="385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392"/>
      <c r="N38" s="392"/>
      <c r="O38" s="392"/>
      <c r="P38" s="392"/>
      <c r="Q38" s="431">
        <f t="shared" si="34"/>
        <v>18</v>
      </c>
      <c r="R38" s="776">
        <v>9361500</v>
      </c>
      <c r="S38" s="775">
        <v>10042</v>
      </c>
      <c r="T38" s="384">
        <f t="shared" si="0"/>
        <v>1927</v>
      </c>
      <c r="U38" s="428">
        <f t="shared" si="1"/>
        <v>1927</v>
      </c>
      <c r="V38" s="428">
        <f t="shared" si="2"/>
        <v>6</v>
      </c>
      <c r="W38" s="429">
        <f t="shared" si="3"/>
        <v>0</v>
      </c>
      <c r="X38" s="429">
        <f t="shared" si="4"/>
        <v>0</v>
      </c>
      <c r="Y38" s="429">
        <f t="shared" si="5"/>
        <v>0</v>
      </c>
      <c r="Z38" s="429">
        <f t="shared" si="6"/>
        <v>0</v>
      </c>
      <c r="AA38" s="429">
        <f t="shared" si="7"/>
        <v>0</v>
      </c>
      <c r="AB38" s="429">
        <f t="shared" si="8"/>
        <v>1</v>
      </c>
      <c r="AC38" s="429">
        <f t="shared" si="9"/>
        <v>0</v>
      </c>
      <c r="AD38" s="429">
        <f t="shared" si="10"/>
        <v>0</v>
      </c>
      <c r="AE38" s="429">
        <f t="shared" si="11"/>
        <v>0</v>
      </c>
      <c r="AF38" s="429">
        <f t="shared" si="12"/>
        <v>0</v>
      </c>
      <c r="AG38" s="429">
        <f t="shared" si="13"/>
        <v>0</v>
      </c>
      <c r="AH38" s="430">
        <f t="shared" si="14"/>
        <v>0</v>
      </c>
      <c r="AI38" s="781">
        <v>20000</v>
      </c>
      <c r="AJ38" s="766"/>
      <c r="AK38" s="766"/>
      <c r="AL38" s="782"/>
      <c r="AM38" s="413">
        <f t="shared" si="15"/>
        <v>0</v>
      </c>
      <c r="AN38" s="29"/>
      <c r="AO38" s="371" t="str">
        <f t="shared" si="16"/>
        <v>----</v>
      </c>
      <c r="AP38" s="371" t="str">
        <f t="shared" si="17"/>
        <v>----</v>
      </c>
      <c r="AQ38" s="806" t="str">
        <f t="shared" si="18"/>
        <v>no outlier detected</v>
      </c>
      <c r="AR38" s="806"/>
      <c r="AS38" s="431">
        <f t="shared" si="19"/>
        <v>2</v>
      </c>
      <c r="AT38" s="432">
        <f t="shared" si="20"/>
        <v>52</v>
      </c>
      <c r="AU38" s="433">
        <f t="shared" si="21"/>
        <v>9.9034875525361272</v>
      </c>
      <c r="AV38" s="433">
        <f t="shared" si="22"/>
        <v>0</v>
      </c>
      <c r="AW38" s="433">
        <f t="shared" si="23"/>
        <v>9.9034875525361272</v>
      </c>
      <c r="AX38" s="433">
        <f t="shared" si="24"/>
        <v>1.108910891089109</v>
      </c>
      <c r="AY38" s="432">
        <f t="shared" si="25"/>
        <v>2.217821782178218</v>
      </c>
      <c r="AZ38" s="432">
        <f t="shared" si="26"/>
        <v>51.852678571428569</v>
      </c>
      <c r="BA38" s="434">
        <f t="shared" si="27"/>
        <v>1.2713658827098087</v>
      </c>
      <c r="BB38" s="435">
        <f t="shared" si="28"/>
        <v>0</v>
      </c>
      <c r="BC38" s="434">
        <f t="shared" si="29"/>
        <v>1.6163712077184909</v>
      </c>
      <c r="BD38" s="434">
        <f t="shared" si="30"/>
        <v>0</v>
      </c>
      <c r="BE38" s="434">
        <f t="shared" si="31"/>
        <v>2.0549992072877385</v>
      </c>
      <c r="BF38" s="436">
        <f t="shared" si="32"/>
        <v>51.852678571428569</v>
      </c>
      <c r="BG38" s="437">
        <f t="shared" si="33"/>
        <v>20000</v>
      </c>
      <c r="BH38" s="434"/>
      <c r="BI38" s="455"/>
      <c r="BJ38" s="392"/>
      <c r="BK38" s="415" t="s">
        <v>95</v>
      </c>
      <c r="BL38" s="415"/>
      <c r="BM38" s="614">
        <f>IF(ABS(BM26)&lt;=0.9,-0.33+0.08*ABS(BM26),-0.52+0.3*ABS(BM26))</f>
        <v>-0.32697434614743548</v>
      </c>
      <c r="BN38" s="392"/>
      <c r="BO38" s="392"/>
      <c r="BP38" s="615">
        <v>50</v>
      </c>
      <c r="BQ38" s="616">
        <f t="shared" si="69"/>
        <v>2</v>
      </c>
      <c r="BR38" s="604">
        <f>MATCH($BM$42,Tables!$B$4:$B$54)</f>
        <v>20</v>
      </c>
      <c r="BS38" s="617">
        <f>LOOKUP(BR38,Tables!$A$4:$A$54,Tables!$B$4:$B$54)</f>
        <v>-0.10000000000000153</v>
      </c>
      <c r="BT38" s="617">
        <f>LOOKUP(BR38+1,Tables!$A$4:$A$54,Tables!$B$4:$B$54)</f>
        <v>0</v>
      </c>
      <c r="BU38" s="617">
        <f>LOOKUP(BR38,Tables!$A$4:$A$54,Tables!$I$4:$I$54)</f>
        <v>1.99973</v>
      </c>
      <c r="BV38" s="617">
        <f>LOOKUP(BR38+1,Tables!$A$4:$A$54,Tables!$I$4:$I$54)</f>
        <v>2.05375</v>
      </c>
      <c r="BW38" s="509">
        <f t="shared" si="62"/>
        <v>2.0489548131130162</v>
      </c>
      <c r="BX38" s="618">
        <f t="shared" si="70"/>
        <v>9.5548159844479379</v>
      </c>
      <c r="BY38" s="619">
        <f t="shared" si="63"/>
        <v>14112.496838659517</v>
      </c>
      <c r="BZ38" s="619">
        <f t="shared" si="64"/>
        <v>14100</v>
      </c>
      <c r="CA38" s="620">
        <f t="shared" si="39"/>
        <v>2.0489548131130162</v>
      </c>
      <c r="CB38" s="621">
        <f t="shared" si="40"/>
        <v>4.1719485298440437</v>
      </c>
      <c r="CC38" s="622">
        <f t="shared" si="41"/>
        <v>2.3659860502010734</v>
      </c>
      <c r="CD38" s="623">
        <f t="shared" si="42"/>
        <v>1.7870022066200659</v>
      </c>
      <c r="CE38" s="623">
        <f t="shared" si="43"/>
        <v>9.6975828810854363</v>
      </c>
      <c r="CF38" s="619">
        <f t="shared" si="65"/>
        <v>16278.213230148931</v>
      </c>
      <c r="CG38" s="619">
        <f t="shared" si="66"/>
        <v>16300</v>
      </c>
      <c r="CH38" s="623">
        <f t="shared" si="46"/>
        <v>9.4368523382198717</v>
      </c>
      <c r="CI38" s="624">
        <f t="shared" si="67"/>
        <v>12542.176180177637</v>
      </c>
      <c r="CJ38" s="625">
        <f t="shared" si="68"/>
        <v>12500</v>
      </c>
      <c r="CK38" s="464"/>
      <c r="CL38" s="465"/>
      <c r="CM38" s="572">
        <v>9</v>
      </c>
      <c r="CN38" s="573">
        <f t="shared" si="50"/>
        <v>6735</v>
      </c>
      <c r="CO38" s="574">
        <f t="shared" si="51"/>
        <v>4400</v>
      </c>
      <c r="CP38" s="575" t="str">
        <f t="shared" si="52"/>
        <v>n</v>
      </c>
      <c r="CQ38" s="576" t="str">
        <f t="shared" si="53"/>
        <v>n</v>
      </c>
      <c r="CR38" s="392"/>
      <c r="CS38" s="572">
        <v>59</v>
      </c>
      <c r="CT38" s="573">
        <f t="shared" si="54"/>
        <v>24995</v>
      </c>
      <c r="CU38" s="574">
        <f t="shared" si="55"/>
        <v>5980</v>
      </c>
      <c r="CV38" s="575" t="str">
        <f t="shared" si="56"/>
        <v>n</v>
      </c>
      <c r="CW38" s="576" t="str">
        <f t="shared" si="57"/>
        <v>n</v>
      </c>
      <c r="CX38" s="392"/>
      <c r="CY38" s="572">
        <v>109</v>
      </c>
      <c r="CZ38" s="577" t="str">
        <f t="shared" si="58"/>
        <v>----</v>
      </c>
      <c r="DA38" s="578" t="str">
        <f t="shared" si="59"/>
        <v>----</v>
      </c>
      <c r="DB38" s="575" t="str">
        <f t="shared" si="60"/>
        <v>n</v>
      </c>
      <c r="DC38" s="579" t="str">
        <f t="shared" si="61"/>
        <v>n</v>
      </c>
      <c r="DD38" s="407"/>
      <c r="DE38" s="405"/>
      <c r="DF38" s="392"/>
      <c r="DG38" s="392"/>
      <c r="DH38" s="392"/>
      <c r="DI38" s="392"/>
      <c r="DJ38" s="392"/>
      <c r="DK38" s="392"/>
      <c r="DL38" s="392"/>
      <c r="DM38" s="392"/>
      <c r="DN38" s="407"/>
      <c r="DO38" s="143"/>
      <c r="DP38" s="143"/>
      <c r="DQ38" s="143"/>
      <c r="DR38" s="143"/>
      <c r="DS38" s="143"/>
      <c r="DT38" s="143"/>
      <c r="DU38" s="143"/>
      <c r="DV38" s="143"/>
      <c r="DW38" s="143"/>
      <c r="DX38" s="143"/>
      <c r="DY38" s="143"/>
      <c r="DZ38" s="143"/>
      <c r="EA38" s="143"/>
      <c r="EB38" s="143"/>
      <c r="EC38" s="143"/>
      <c r="ED38" s="143"/>
      <c r="EE38" s="143"/>
      <c r="EF38" s="143"/>
      <c r="EG38" s="143"/>
      <c r="EH38" s="143"/>
      <c r="EI38" s="143"/>
      <c r="EJ38" s="143"/>
      <c r="EK38" s="143"/>
      <c r="EL38" s="143"/>
      <c r="EM38" s="143"/>
      <c r="EN38" s="143"/>
      <c r="EO38" s="143"/>
      <c r="EP38" s="143"/>
      <c r="EQ38" s="143"/>
      <c r="ER38" s="143"/>
      <c r="ES38" s="143"/>
      <c r="ET38" s="143"/>
      <c r="EU38" s="143"/>
      <c r="EV38" s="143"/>
    </row>
    <row r="39" spans="1:152" x14ac:dyDescent="0.25">
      <c r="A39" s="143"/>
      <c r="B39" s="385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392"/>
      <c r="N39" s="392"/>
      <c r="O39" s="392"/>
      <c r="P39" s="392"/>
      <c r="Q39" s="431">
        <f t="shared" si="34"/>
        <v>19</v>
      </c>
      <c r="R39" s="776">
        <v>9361500</v>
      </c>
      <c r="S39" s="775">
        <v>10380</v>
      </c>
      <c r="T39" s="384">
        <f t="shared" ref="T39:T102" si="71">IF(S39&gt;0,IF(MONTH(S39)&gt;=10,YEAR(S39)+1,YEAR(S39)),"----")</f>
        <v>1928</v>
      </c>
      <c r="U39" s="428">
        <f t="shared" si="1"/>
        <v>1928</v>
      </c>
      <c r="V39" s="428">
        <f t="shared" si="2"/>
        <v>6</v>
      </c>
      <c r="W39" s="429">
        <f t="shared" si="3"/>
        <v>0</v>
      </c>
      <c r="X39" s="429">
        <f t="shared" si="4"/>
        <v>0</v>
      </c>
      <c r="Y39" s="429">
        <f t="shared" si="5"/>
        <v>0</v>
      </c>
      <c r="Z39" s="429">
        <f t="shared" si="6"/>
        <v>0</v>
      </c>
      <c r="AA39" s="429">
        <f t="shared" si="7"/>
        <v>0</v>
      </c>
      <c r="AB39" s="429">
        <f t="shared" si="8"/>
        <v>1</v>
      </c>
      <c r="AC39" s="429">
        <f t="shared" si="9"/>
        <v>0</v>
      </c>
      <c r="AD39" s="429">
        <f t="shared" si="10"/>
        <v>0</v>
      </c>
      <c r="AE39" s="429">
        <f t="shared" si="11"/>
        <v>0</v>
      </c>
      <c r="AF39" s="429">
        <f t="shared" si="12"/>
        <v>0</v>
      </c>
      <c r="AG39" s="429">
        <f t="shared" si="13"/>
        <v>0</v>
      </c>
      <c r="AH39" s="430">
        <f t="shared" si="14"/>
        <v>0</v>
      </c>
      <c r="AI39" s="781">
        <v>4450</v>
      </c>
      <c r="AJ39" s="766"/>
      <c r="AK39" s="766"/>
      <c r="AL39" s="782"/>
      <c r="AM39" s="413">
        <f t="shared" si="15"/>
        <v>0</v>
      </c>
      <c r="AN39" s="29"/>
      <c r="AO39" s="371" t="str">
        <f t="shared" si="16"/>
        <v>----</v>
      </c>
      <c r="AP39" s="371" t="str">
        <f t="shared" si="17"/>
        <v>----</v>
      </c>
      <c r="AQ39" s="806" t="str">
        <f t="shared" si="18"/>
        <v>no outlier detected</v>
      </c>
      <c r="AR39" s="806"/>
      <c r="AS39" s="431">
        <f t="shared" si="19"/>
        <v>61</v>
      </c>
      <c r="AT39" s="432">
        <f t="shared" si="20"/>
        <v>1.7049180327868851</v>
      </c>
      <c r="AU39" s="433">
        <f t="shared" si="21"/>
        <v>8.400659375160286</v>
      </c>
      <c r="AV39" s="433">
        <f t="shared" si="22"/>
        <v>0</v>
      </c>
      <c r="AW39" s="433">
        <f t="shared" si="23"/>
        <v>8.400659375160286</v>
      </c>
      <c r="AX39" s="433">
        <f t="shared" si="24"/>
        <v>1.108910891089109</v>
      </c>
      <c r="AY39" s="432">
        <f t="shared" si="25"/>
        <v>67.643564356435647</v>
      </c>
      <c r="AZ39" s="432">
        <f t="shared" si="26"/>
        <v>1.7000878220140514</v>
      </c>
      <c r="BA39" s="434">
        <f t="shared" si="27"/>
        <v>-0.23146229466603252</v>
      </c>
      <c r="BB39" s="435">
        <f t="shared" si="28"/>
        <v>0</v>
      </c>
      <c r="BC39" s="434">
        <f t="shared" si="29"/>
        <v>5.3574793852065268E-2</v>
      </c>
      <c r="BD39" s="434">
        <f t="shared" si="30"/>
        <v>0</v>
      </c>
      <c r="BE39" s="434">
        <f t="shared" si="31"/>
        <v>-1.2400544721258679E-2</v>
      </c>
      <c r="BF39" s="436">
        <f t="shared" si="32"/>
        <v>1.7000878220140514</v>
      </c>
      <c r="BG39" s="437">
        <f t="shared" si="33"/>
        <v>4450</v>
      </c>
      <c r="BH39" s="434"/>
      <c r="BI39" s="455"/>
      <c r="BJ39" s="392"/>
      <c r="BK39" s="415" t="s">
        <v>96</v>
      </c>
      <c r="BL39" s="415"/>
      <c r="BM39" s="614">
        <f>IF(ABS(BM26)&lt;=1.5,0.94-0.26*ABS(BM26),0.55)</f>
        <v>0.93016662497916514</v>
      </c>
      <c r="BN39" s="392"/>
      <c r="BO39" s="392"/>
      <c r="BP39" s="626">
        <v>25</v>
      </c>
      <c r="BQ39" s="627">
        <f t="shared" si="69"/>
        <v>4</v>
      </c>
      <c r="BR39" s="627">
        <f>MATCH($BM$42,Tables!$B$4:$B$54)</f>
        <v>20</v>
      </c>
      <c r="BS39" s="628">
        <f>LOOKUP(BR39,Tables!$A$4:$A$54,Tables!$B$4:$B$54)</f>
        <v>-0.10000000000000153</v>
      </c>
      <c r="BT39" s="628">
        <f>LOOKUP(BR39+1,Tables!$A$4:$A$54,Tables!$B$4:$B$54)</f>
        <v>0</v>
      </c>
      <c r="BU39" s="628">
        <f>LOOKUP(BR39,Tables!$A$4:$A$54,Tables!$H$4:$H$54)</f>
        <v>1.7158</v>
      </c>
      <c r="BV39" s="628">
        <f>LOOKUP(BR39+1,Tables!$A$4:$A$54,Tables!$H$4:$H$54)</f>
        <v>1.7506900000000001</v>
      </c>
      <c r="BW39" s="524">
        <f t="shared" si="62"/>
        <v>1.7475929235378218</v>
      </c>
      <c r="BX39" s="629">
        <f t="shared" si="70"/>
        <v>9.4191053770811557</v>
      </c>
      <c r="BY39" s="630">
        <f t="shared" si="63"/>
        <v>12321.554142739422</v>
      </c>
      <c r="BZ39" s="630">
        <f t="shared" si="64"/>
        <v>12300</v>
      </c>
      <c r="CA39" s="631">
        <f t="shared" si="39"/>
        <v>1.7475929235378218</v>
      </c>
      <c r="CB39" s="632">
        <f t="shared" si="40"/>
        <v>3.0278137300645196</v>
      </c>
      <c r="CC39" s="633">
        <f t="shared" si="41"/>
        <v>2.032273140595084</v>
      </c>
      <c r="CD39" s="634">
        <f t="shared" si="42"/>
        <v>1.5098903286565808</v>
      </c>
      <c r="CE39" s="634">
        <f t="shared" si="43"/>
        <v>9.5473038205426306</v>
      </c>
      <c r="CF39" s="630">
        <f t="shared" si="65"/>
        <v>14006.878656534105</v>
      </c>
      <c r="CG39" s="630">
        <f t="shared" si="66"/>
        <v>14000</v>
      </c>
      <c r="CH39" s="634">
        <f t="shared" si="46"/>
        <v>9.3120621024007839</v>
      </c>
      <c r="CI39" s="635">
        <f t="shared" si="67"/>
        <v>11070.753634700171</v>
      </c>
      <c r="CJ39" s="636">
        <f t="shared" si="68"/>
        <v>11100</v>
      </c>
      <c r="CK39" s="464"/>
      <c r="CL39" s="465"/>
      <c r="CM39" s="637">
        <v>10</v>
      </c>
      <c r="CN39" s="638">
        <f t="shared" si="50"/>
        <v>7088</v>
      </c>
      <c r="CO39" s="639">
        <f t="shared" si="51"/>
        <v>5600</v>
      </c>
      <c r="CP39" s="640" t="str">
        <f t="shared" si="52"/>
        <v>n</v>
      </c>
      <c r="CQ39" s="641" t="str">
        <f t="shared" si="53"/>
        <v>n</v>
      </c>
      <c r="CR39" s="392"/>
      <c r="CS39" s="637">
        <v>60</v>
      </c>
      <c r="CT39" s="638">
        <f t="shared" si="54"/>
        <v>25346</v>
      </c>
      <c r="CU39" s="639">
        <f t="shared" si="55"/>
        <v>4560</v>
      </c>
      <c r="CV39" s="640" t="str">
        <f t="shared" si="56"/>
        <v>n</v>
      </c>
      <c r="CW39" s="641" t="str">
        <f t="shared" si="57"/>
        <v>n</v>
      </c>
      <c r="CX39" s="392"/>
      <c r="CY39" s="637">
        <v>110</v>
      </c>
      <c r="CZ39" s="642" t="str">
        <f t="shared" si="58"/>
        <v>----</v>
      </c>
      <c r="DA39" s="643" t="str">
        <f t="shared" si="59"/>
        <v>----</v>
      </c>
      <c r="DB39" s="640" t="str">
        <f t="shared" si="60"/>
        <v>n</v>
      </c>
      <c r="DC39" s="644" t="str">
        <f t="shared" si="61"/>
        <v>n</v>
      </c>
      <c r="DD39" s="407"/>
      <c r="DE39" s="405"/>
      <c r="DF39" s="392"/>
      <c r="DG39" s="392"/>
      <c r="DH39" s="392"/>
      <c r="DI39" s="392"/>
      <c r="DJ39" s="392"/>
      <c r="DK39" s="392"/>
      <c r="DL39" s="392"/>
      <c r="DM39" s="392"/>
      <c r="DN39" s="407"/>
      <c r="DO39" s="143"/>
      <c r="DP39" s="143"/>
      <c r="DQ39" s="143"/>
      <c r="DR39" s="143"/>
      <c r="DS39" s="143"/>
      <c r="DT39" s="143"/>
      <c r="DU39" s="143"/>
      <c r="DV39" s="143"/>
      <c r="DW39" s="143"/>
      <c r="DX39" s="143"/>
      <c r="DY39" s="143"/>
      <c r="DZ39" s="143"/>
      <c r="EA39" s="143"/>
      <c r="EB39" s="143"/>
      <c r="EC39" s="143"/>
      <c r="ED39" s="143"/>
      <c r="EE39" s="143"/>
      <c r="EF39" s="143"/>
      <c r="EG39" s="143"/>
      <c r="EH39" s="143"/>
      <c r="EI39" s="143"/>
      <c r="EJ39" s="143"/>
      <c r="EK39" s="143"/>
      <c r="EL39" s="143"/>
      <c r="EM39" s="143"/>
      <c r="EN39" s="143"/>
      <c r="EO39" s="143"/>
      <c r="EP39" s="143"/>
      <c r="EQ39" s="143"/>
      <c r="ER39" s="143"/>
      <c r="ES39" s="143"/>
      <c r="ET39" s="143"/>
      <c r="EU39" s="143"/>
      <c r="EV39" s="143"/>
    </row>
    <row r="40" spans="1:152" ht="14.25" customHeight="1" x14ac:dyDescent="0.25">
      <c r="A40" s="143" t="s">
        <v>189</v>
      </c>
      <c r="B40" s="385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392"/>
      <c r="N40" s="392"/>
      <c r="O40" s="392"/>
      <c r="P40" s="392"/>
      <c r="Q40" s="540">
        <f t="shared" si="34"/>
        <v>20</v>
      </c>
      <c r="R40" s="777">
        <v>9361500</v>
      </c>
      <c r="S40" s="778">
        <v>10739</v>
      </c>
      <c r="T40" s="539">
        <f t="shared" si="71"/>
        <v>1929</v>
      </c>
      <c r="U40" s="428">
        <f t="shared" si="1"/>
        <v>1929</v>
      </c>
      <c r="V40" s="428">
        <f t="shared" si="2"/>
        <v>5</v>
      </c>
      <c r="W40" s="429">
        <f t="shared" si="3"/>
        <v>0</v>
      </c>
      <c r="X40" s="429">
        <f t="shared" si="4"/>
        <v>0</v>
      </c>
      <c r="Y40" s="429">
        <f t="shared" si="5"/>
        <v>0</v>
      </c>
      <c r="Z40" s="429">
        <f t="shared" si="6"/>
        <v>0</v>
      </c>
      <c r="AA40" s="429">
        <f t="shared" si="7"/>
        <v>1</v>
      </c>
      <c r="AB40" s="429">
        <f t="shared" si="8"/>
        <v>0</v>
      </c>
      <c r="AC40" s="429">
        <f t="shared" si="9"/>
        <v>0</v>
      </c>
      <c r="AD40" s="429">
        <f t="shared" si="10"/>
        <v>0</v>
      </c>
      <c r="AE40" s="429">
        <f t="shared" si="11"/>
        <v>0</v>
      </c>
      <c r="AF40" s="429">
        <f t="shared" si="12"/>
        <v>0</v>
      </c>
      <c r="AG40" s="429">
        <f t="shared" si="13"/>
        <v>0</v>
      </c>
      <c r="AH40" s="430">
        <f t="shared" si="14"/>
        <v>0</v>
      </c>
      <c r="AI40" s="783">
        <v>4950</v>
      </c>
      <c r="AJ40" s="784"/>
      <c r="AK40" s="784"/>
      <c r="AL40" s="785"/>
      <c r="AM40" s="413">
        <f t="shared" si="15"/>
        <v>0</v>
      </c>
      <c r="AN40" s="29"/>
      <c r="AO40" s="372" t="str">
        <f t="shared" si="16"/>
        <v>----</v>
      </c>
      <c r="AP40" s="372" t="str">
        <f t="shared" si="17"/>
        <v>----</v>
      </c>
      <c r="AQ40" s="807" t="str">
        <f t="shared" si="18"/>
        <v>no outlier detected</v>
      </c>
      <c r="AR40" s="807"/>
      <c r="AS40" s="540">
        <f t="shared" si="19"/>
        <v>51</v>
      </c>
      <c r="AT40" s="541">
        <f t="shared" si="20"/>
        <v>2.0392156862745097</v>
      </c>
      <c r="AU40" s="542">
        <f t="shared" si="21"/>
        <v>8.5071428555627353</v>
      </c>
      <c r="AV40" s="542">
        <f t="shared" si="22"/>
        <v>0</v>
      </c>
      <c r="AW40" s="542">
        <f t="shared" si="23"/>
        <v>8.5071428555627353</v>
      </c>
      <c r="AX40" s="542">
        <f t="shared" si="24"/>
        <v>1.108910891089109</v>
      </c>
      <c r="AY40" s="541">
        <f t="shared" si="25"/>
        <v>56.554455445544562</v>
      </c>
      <c r="AZ40" s="541">
        <f t="shared" si="26"/>
        <v>2.0334383753501397</v>
      </c>
      <c r="BA40" s="434">
        <f t="shared" si="27"/>
        <v>-0.12497881426358326</v>
      </c>
      <c r="BB40" s="435">
        <f t="shared" si="28"/>
        <v>0</v>
      </c>
      <c r="BC40" s="434">
        <f t="shared" si="29"/>
        <v>1.5619704014731242E-2</v>
      </c>
      <c r="BD40" s="434">
        <f t="shared" si="30"/>
        <v>0</v>
      </c>
      <c r="BE40" s="434">
        <f t="shared" si="31"/>
        <v>-1.9521320869092416E-3</v>
      </c>
      <c r="BF40" s="436">
        <f t="shared" si="32"/>
        <v>2.0334383753501397</v>
      </c>
      <c r="BG40" s="437">
        <f t="shared" si="33"/>
        <v>4950</v>
      </c>
      <c r="BH40" s="434"/>
      <c r="BI40" s="455"/>
      <c r="BJ40" s="392"/>
      <c r="BK40" s="415" t="s">
        <v>87</v>
      </c>
      <c r="BL40" s="415"/>
      <c r="BM40" s="614">
        <f>BM26</f>
        <v>-3.7820673157056985E-2</v>
      </c>
      <c r="BN40" s="392"/>
      <c r="BO40" s="392"/>
      <c r="BP40" s="645">
        <v>10</v>
      </c>
      <c r="BQ40" s="646">
        <f t="shared" si="69"/>
        <v>10</v>
      </c>
      <c r="BR40" s="604">
        <f>MATCH($BM$42,Tables!$B$4:$B$54)</f>
        <v>20</v>
      </c>
      <c r="BS40" s="647">
        <f>LOOKUP(BR40,Tables!$A$4:$A$54,Tables!$B$4:$B$54)</f>
        <v>-0.10000000000000153</v>
      </c>
      <c r="BT40" s="647">
        <f>LOOKUP(BR40+1,Tables!$A$4:$A$54,Tables!$B$4:$B$54)</f>
        <v>0</v>
      </c>
      <c r="BU40" s="647">
        <f>LOOKUP(BR40,Tables!$A$4:$A$54,Tables!$G$4:$G$54)</f>
        <v>1.27037</v>
      </c>
      <c r="BV40" s="647">
        <f>LOOKUP(BR40+1,Tables!$A$4:$A$54,Tables!$G$4:$G$54)</f>
        <v>1.28155</v>
      </c>
      <c r="BW40" s="548">
        <f t="shared" si="62"/>
        <v>1.2805575862755187</v>
      </c>
      <c r="BX40" s="648">
        <f t="shared" si="70"/>
        <v>9.2087879763940244</v>
      </c>
      <c r="BY40" s="596">
        <f t="shared" si="63"/>
        <v>9984.4880876057723</v>
      </c>
      <c r="BZ40" s="596">
        <f t="shared" si="64"/>
        <v>9980</v>
      </c>
      <c r="CA40" s="597">
        <f t="shared" si="39"/>
        <v>1.2805575862755187</v>
      </c>
      <c r="CB40" s="598">
        <f t="shared" si="40"/>
        <v>1.6135604354328312</v>
      </c>
      <c r="CC40" s="594">
        <f t="shared" si="41"/>
        <v>1.5190313265563373</v>
      </c>
      <c r="CD40" s="593">
        <f t="shared" si="42"/>
        <v>1.0765069371233289</v>
      </c>
      <c r="CE40" s="593">
        <f t="shared" si="43"/>
        <v>9.3161785166516466</v>
      </c>
      <c r="CF40" s="596">
        <f t="shared" si="65"/>
        <v>11116.419367783768</v>
      </c>
      <c r="CG40" s="596">
        <f t="shared" si="66"/>
        <v>11100</v>
      </c>
      <c r="CH40" s="593">
        <f t="shared" si="46"/>
        <v>9.116898993453729</v>
      </c>
      <c r="CI40" s="599">
        <f t="shared" si="67"/>
        <v>9107.9140779933423</v>
      </c>
      <c r="CJ40" s="600">
        <f t="shared" si="68"/>
        <v>9110</v>
      </c>
      <c r="CK40" s="501"/>
      <c r="CL40" s="502"/>
      <c r="CM40" s="649">
        <v>11</v>
      </c>
      <c r="CN40" s="650">
        <f t="shared" si="50"/>
        <v>7448</v>
      </c>
      <c r="CO40" s="651">
        <f t="shared" si="51"/>
        <v>9260</v>
      </c>
      <c r="CP40" s="652" t="str">
        <f t="shared" si="52"/>
        <v>n</v>
      </c>
      <c r="CQ40" s="653" t="str">
        <f t="shared" si="53"/>
        <v>n</v>
      </c>
      <c r="CR40" s="392"/>
      <c r="CS40" s="649">
        <v>61</v>
      </c>
      <c r="CT40" s="650">
        <f t="shared" si="54"/>
        <v>25817</v>
      </c>
      <c r="CU40" s="651">
        <f t="shared" si="55"/>
        <v>11600</v>
      </c>
      <c r="CV40" s="652" t="str">
        <f t="shared" si="56"/>
        <v>n</v>
      </c>
      <c r="CW40" s="653" t="str">
        <f t="shared" si="57"/>
        <v>n</v>
      </c>
      <c r="CX40" s="392"/>
      <c r="CY40" s="649">
        <v>111</v>
      </c>
      <c r="CZ40" s="654" t="str">
        <f t="shared" si="58"/>
        <v>----</v>
      </c>
      <c r="DA40" s="655" t="str">
        <f t="shared" si="59"/>
        <v>----</v>
      </c>
      <c r="DB40" s="652" t="str">
        <f t="shared" si="60"/>
        <v>n</v>
      </c>
      <c r="DC40" s="656" t="str">
        <f t="shared" si="61"/>
        <v>n</v>
      </c>
      <c r="DD40" s="407"/>
      <c r="DE40" s="405"/>
      <c r="DF40" s="392"/>
      <c r="DG40" s="392"/>
      <c r="DH40" s="392"/>
      <c r="DI40" s="392"/>
      <c r="DJ40" s="392"/>
      <c r="DK40" s="392"/>
      <c r="DL40" s="392"/>
      <c r="DM40" s="392"/>
      <c r="DN40" s="407"/>
      <c r="DO40" s="143"/>
      <c r="DP40" s="143"/>
      <c r="DQ40" s="143"/>
      <c r="DR40" s="143"/>
      <c r="DS40" s="143"/>
      <c r="DT40" s="143"/>
      <c r="DU40" s="143"/>
      <c r="DV40" s="143"/>
      <c r="DW40" s="143"/>
      <c r="DX40" s="143"/>
      <c r="DY40" s="143"/>
      <c r="DZ40" s="143"/>
      <c r="EA40" s="143"/>
      <c r="EB40" s="143"/>
      <c r="EC40" s="143"/>
      <c r="ED40" s="143"/>
      <c r="EE40" s="143"/>
      <c r="EF40" s="143"/>
      <c r="EG40" s="143"/>
      <c r="EH40" s="143"/>
      <c r="EI40" s="143"/>
      <c r="EJ40" s="143"/>
      <c r="EK40" s="143"/>
      <c r="EL40" s="143"/>
      <c r="EM40" s="143"/>
      <c r="EN40" s="143"/>
      <c r="EO40" s="143"/>
      <c r="EP40" s="143"/>
      <c r="EQ40" s="143"/>
      <c r="ER40" s="143"/>
      <c r="ES40" s="143"/>
      <c r="ET40" s="143"/>
      <c r="EU40" s="143"/>
      <c r="EV40" s="143"/>
    </row>
    <row r="41" spans="1:152" x14ac:dyDescent="0.25">
      <c r="A41" s="143" t="s">
        <v>156</v>
      </c>
      <c r="B41" s="385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392"/>
      <c r="N41" s="392"/>
      <c r="O41" s="392"/>
      <c r="P41" s="392"/>
      <c r="Q41" s="431">
        <f t="shared" si="34"/>
        <v>21</v>
      </c>
      <c r="R41" s="776">
        <v>9361500</v>
      </c>
      <c r="S41" s="775">
        <v>11122</v>
      </c>
      <c r="T41" s="384">
        <f t="shared" si="71"/>
        <v>1930</v>
      </c>
      <c r="U41" s="428">
        <f t="shared" si="1"/>
        <v>1930</v>
      </c>
      <c r="V41" s="428">
        <f t="shared" si="2"/>
        <v>6</v>
      </c>
      <c r="W41" s="429">
        <f t="shared" si="3"/>
        <v>0</v>
      </c>
      <c r="X41" s="429">
        <f t="shared" si="4"/>
        <v>0</v>
      </c>
      <c r="Y41" s="429">
        <f t="shared" si="5"/>
        <v>0</v>
      </c>
      <c r="Z41" s="429">
        <f t="shared" si="6"/>
        <v>0</v>
      </c>
      <c r="AA41" s="429">
        <f t="shared" si="7"/>
        <v>0</v>
      </c>
      <c r="AB41" s="429">
        <f t="shared" si="8"/>
        <v>1</v>
      </c>
      <c r="AC41" s="429">
        <f t="shared" si="9"/>
        <v>0</v>
      </c>
      <c r="AD41" s="429">
        <f t="shared" si="10"/>
        <v>0</v>
      </c>
      <c r="AE41" s="429">
        <f t="shared" si="11"/>
        <v>0</v>
      </c>
      <c r="AF41" s="429">
        <f t="shared" si="12"/>
        <v>0</v>
      </c>
      <c r="AG41" s="429">
        <f t="shared" si="13"/>
        <v>0</v>
      </c>
      <c r="AH41" s="430">
        <f t="shared" si="14"/>
        <v>0</v>
      </c>
      <c r="AI41" s="781">
        <v>4200</v>
      </c>
      <c r="AJ41" s="766"/>
      <c r="AK41" s="766"/>
      <c r="AL41" s="782"/>
      <c r="AM41" s="413">
        <f t="shared" si="15"/>
        <v>0</v>
      </c>
      <c r="AN41" s="29"/>
      <c r="AO41" s="371" t="str">
        <f t="shared" si="16"/>
        <v>----</v>
      </c>
      <c r="AP41" s="371" t="str">
        <f t="shared" si="17"/>
        <v>----</v>
      </c>
      <c r="AQ41" s="806" t="str">
        <f t="shared" si="18"/>
        <v>no outlier detected</v>
      </c>
      <c r="AR41" s="806"/>
      <c r="AS41" s="431">
        <f t="shared" si="19"/>
        <v>71</v>
      </c>
      <c r="AT41" s="432">
        <f t="shared" si="20"/>
        <v>1.4647887323943662</v>
      </c>
      <c r="AU41" s="433">
        <f t="shared" si="21"/>
        <v>8.3428398042714598</v>
      </c>
      <c r="AV41" s="433">
        <f t="shared" si="22"/>
        <v>0</v>
      </c>
      <c r="AW41" s="433">
        <f t="shared" si="23"/>
        <v>8.3428398042714598</v>
      </c>
      <c r="AX41" s="433">
        <f t="shared" si="24"/>
        <v>1.108910891089109</v>
      </c>
      <c r="AY41" s="432">
        <f t="shared" si="25"/>
        <v>78.732673267326746</v>
      </c>
      <c r="AZ41" s="432">
        <f t="shared" si="26"/>
        <v>1.4606388329979876</v>
      </c>
      <c r="BA41" s="434">
        <f t="shared" si="27"/>
        <v>-0.2892818655548588</v>
      </c>
      <c r="BB41" s="435">
        <f t="shared" si="28"/>
        <v>0</v>
      </c>
      <c r="BC41" s="434">
        <f t="shared" si="29"/>
        <v>8.3683997738899396E-2</v>
      </c>
      <c r="BD41" s="434">
        <f t="shared" si="30"/>
        <v>0</v>
      </c>
      <c r="BE41" s="434">
        <f t="shared" si="31"/>
        <v>-2.4208262982997403E-2</v>
      </c>
      <c r="BF41" s="436">
        <f t="shared" si="32"/>
        <v>1.4606388329979876</v>
      </c>
      <c r="BG41" s="437">
        <f t="shared" si="33"/>
        <v>4200</v>
      </c>
      <c r="BH41" s="434"/>
      <c r="BI41" s="455"/>
      <c r="BJ41" s="392"/>
      <c r="BK41" s="415" t="s">
        <v>94</v>
      </c>
      <c r="BL41" s="415"/>
      <c r="BM41" s="394">
        <f>10^(BM38-BM39*LOG(BM30/10))</f>
        <v>5.3816849601578447E-2</v>
      </c>
      <c r="BN41" s="392"/>
      <c r="BO41" s="392"/>
      <c r="BP41" s="657">
        <v>5</v>
      </c>
      <c r="BQ41" s="658">
        <f t="shared" si="69"/>
        <v>20</v>
      </c>
      <c r="BR41" s="659">
        <f>MATCH($BM$42,Tables!$B$4:$B$54)</f>
        <v>20</v>
      </c>
      <c r="BS41" s="660">
        <f>LOOKUP(BR41,Tables!$A$4:$A$54,Tables!$B$4:$B$54)</f>
        <v>-0.10000000000000153</v>
      </c>
      <c r="BT41" s="660">
        <f>LOOKUP(BR41+1,Tables!$A$4:$A$54,Tables!$B$4:$B$54)</f>
        <v>0</v>
      </c>
      <c r="BU41" s="660">
        <f>LOOKUP(BR41,Tables!$A$4:$A$54,Tables!$F$4:$F$54)</f>
        <v>0.84611000000000003</v>
      </c>
      <c r="BV41" s="660">
        <f>LOOKUP(BR41+1,Tables!$A$4:$A$54,Tables!$F$4:$F$54)</f>
        <v>0.84162000000000003</v>
      </c>
      <c r="BW41" s="561">
        <f t="shared" si="62"/>
        <v>0.84201856329364233</v>
      </c>
      <c r="BX41" s="661">
        <f t="shared" si="70"/>
        <v>9.0113031608893213</v>
      </c>
      <c r="BY41" s="662">
        <f t="shared" si="63"/>
        <v>8195.1939755805142</v>
      </c>
      <c r="BZ41" s="662">
        <f t="shared" si="64"/>
        <v>8200</v>
      </c>
      <c r="CA41" s="663">
        <f t="shared" si="39"/>
        <v>0.84201856329364233</v>
      </c>
      <c r="CB41" s="664">
        <f t="shared" si="40"/>
        <v>0.68272796459613805</v>
      </c>
      <c r="CC41" s="665">
        <f t="shared" si="41"/>
        <v>1.0438031599550663</v>
      </c>
      <c r="CD41" s="666">
        <f t="shared" si="42"/>
        <v>0.66286854554292229</v>
      </c>
      <c r="CE41" s="666">
        <f t="shared" si="43"/>
        <v>9.1021716851369767</v>
      </c>
      <c r="CF41" s="662">
        <f t="shared" si="65"/>
        <v>8974.7619123879958</v>
      </c>
      <c r="CG41" s="662">
        <f t="shared" si="66"/>
        <v>8970</v>
      </c>
      <c r="CH41" s="666">
        <f t="shared" si="46"/>
        <v>8.9306275394529422</v>
      </c>
      <c r="CI41" s="667">
        <f t="shared" si="67"/>
        <v>7560.0080913163183</v>
      </c>
      <c r="CJ41" s="668">
        <f t="shared" si="68"/>
        <v>7560</v>
      </c>
      <c r="CK41" s="501"/>
      <c r="CL41" s="502"/>
      <c r="CM41" s="572">
        <v>12</v>
      </c>
      <c r="CN41" s="573">
        <f t="shared" si="50"/>
        <v>7836</v>
      </c>
      <c r="CO41" s="574">
        <f t="shared" si="51"/>
        <v>9300</v>
      </c>
      <c r="CP41" s="575" t="str">
        <f t="shared" si="52"/>
        <v>n</v>
      </c>
      <c r="CQ41" s="576" t="str">
        <f t="shared" si="53"/>
        <v>n</v>
      </c>
      <c r="CR41" s="392"/>
      <c r="CS41" s="572">
        <v>62</v>
      </c>
      <c r="CT41" s="573">
        <f t="shared" si="54"/>
        <v>26106</v>
      </c>
      <c r="CU41" s="574">
        <f t="shared" si="55"/>
        <v>3290</v>
      </c>
      <c r="CV41" s="575" t="str">
        <f t="shared" si="56"/>
        <v>n</v>
      </c>
      <c r="CW41" s="576" t="str">
        <f t="shared" si="57"/>
        <v>n</v>
      </c>
      <c r="CX41" s="392"/>
      <c r="CY41" s="572">
        <v>112</v>
      </c>
      <c r="CZ41" s="577" t="str">
        <f t="shared" si="58"/>
        <v>----</v>
      </c>
      <c r="DA41" s="578" t="str">
        <f t="shared" si="59"/>
        <v>----</v>
      </c>
      <c r="DB41" s="575" t="str">
        <f t="shared" si="60"/>
        <v>n</v>
      </c>
      <c r="DC41" s="579" t="str">
        <f t="shared" si="61"/>
        <v>n</v>
      </c>
      <c r="DD41" s="407"/>
      <c r="DE41" s="405"/>
      <c r="DF41" s="392"/>
      <c r="DG41" s="392"/>
      <c r="DH41" s="392"/>
      <c r="DI41" s="392"/>
      <c r="DJ41" s="392"/>
      <c r="DK41" s="392"/>
      <c r="DL41" s="392"/>
      <c r="DM41" s="392"/>
      <c r="DN41" s="407"/>
      <c r="DO41" s="143"/>
      <c r="DP41" s="143"/>
      <c r="DQ41" s="143"/>
      <c r="DR41" s="143"/>
      <c r="DS41" s="143"/>
      <c r="DT41" s="143"/>
      <c r="DU41" s="143"/>
      <c r="DV41" s="143"/>
      <c r="DW41" s="143"/>
      <c r="DX41" s="143"/>
      <c r="DY41" s="143"/>
      <c r="DZ41" s="143"/>
      <c r="EA41" s="143"/>
      <c r="EB41" s="143"/>
      <c r="EC41" s="143"/>
      <c r="ED41" s="143"/>
      <c r="EE41" s="143"/>
      <c r="EF41" s="143"/>
      <c r="EG41" s="143"/>
      <c r="EH41" s="143"/>
      <c r="EI41" s="143"/>
      <c r="EJ41" s="143"/>
      <c r="EK41" s="143"/>
      <c r="EL41" s="143"/>
      <c r="EM41" s="143"/>
      <c r="EN41" s="143"/>
      <c r="EO41" s="143"/>
      <c r="EP41" s="143"/>
      <c r="EQ41" s="143"/>
      <c r="ER41" s="143"/>
      <c r="ES41" s="143"/>
      <c r="ET41" s="143"/>
      <c r="EU41" s="143"/>
      <c r="EV41" s="143"/>
    </row>
    <row r="42" spans="1:152" ht="15.6" x14ac:dyDescent="0.25">
      <c r="A42" s="143" t="s">
        <v>157</v>
      </c>
      <c r="B42" s="385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392"/>
      <c r="N42" s="392"/>
      <c r="O42" s="392"/>
      <c r="P42" s="392"/>
      <c r="Q42" s="431">
        <f t="shared" si="34"/>
        <v>22</v>
      </c>
      <c r="R42" s="776">
        <v>9361500</v>
      </c>
      <c r="S42" s="775">
        <v>11478</v>
      </c>
      <c r="T42" s="384">
        <f t="shared" si="71"/>
        <v>1931</v>
      </c>
      <c r="U42" s="428">
        <f t="shared" si="1"/>
        <v>1931</v>
      </c>
      <c r="V42" s="428">
        <f t="shared" si="2"/>
        <v>6</v>
      </c>
      <c r="W42" s="429">
        <f t="shared" si="3"/>
        <v>0</v>
      </c>
      <c r="X42" s="429">
        <f t="shared" si="4"/>
        <v>0</v>
      </c>
      <c r="Y42" s="429">
        <f t="shared" si="5"/>
        <v>0</v>
      </c>
      <c r="Z42" s="429">
        <f t="shared" si="6"/>
        <v>0</v>
      </c>
      <c r="AA42" s="429">
        <f t="shared" si="7"/>
        <v>0</v>
      </c>
      <c r="AB42" s="429">
        <f t="shared" si="8"/>
        <v>1</v>
      </c>
      <c r="AC42" s="429">
        <f t="shared" si="9"/>
        <v>0</v>
      </c>
      <c r="AD42" s="429">
        <f t="shared" si="10"/>
        <v>0</v>
      </c>
      <c r="AE42" s="429">
        <f t="shared" si="11"/>
        <v>0</v>
      </c>
      <c r="AF42" s="429">
        <f t="shared" si="12"/>
        <v>0</v>
      </c>
      <c r="AG42" s="429">
        <f t="shared" si="13"/>
        <v>0</v>
      </c>
      <c r="AH42" s="430">
        <f t="shared" si="14"/>
        <v>0</v>
      </c>
      <c r="AI42" s="781">
        <v>2230</v>
      </c>
      <c r="AJ42" s="766"/>
      <c r="AK42" s="766"/>
      <c r="AL42" s="782"/>
      <c r="AM42" s="413">
        <f t="shared" si="15"/>
        <v>0</v>
      </c>
      <c r="AN42" s="29"/>
      <c r="AO42" s="371" t="str">
        <f t="shared" si="16"/>
        <v>----</v>
      </c>
      <c r="AP42" s="371" t="str">
        <f t="shared" si="17"/>
        <v>----</v>
      </c>
      <c r="AQ42" s="806" t="str">
        <f t="shared" si="18"/>
        <v>no outlier detected</v>
      </c>
      <c r="AR42" s="806"/>
      <c r="AS42" s="431">
        <f t="shared" si="19"/>
        <v>102</v>
      </c>
      <c r="AT42" s="432">
        <f t="shared" si="20"/>
        <v>1.0196078431372548</v>
      </c>
      <c r="AU42" s="433">
        <f t="shared" si="21"/>
        <v>7.7097568644541647</v>
      </c>
      <c r="AV42" s="433">
        <f t="shared" si="22"/>
        <v>0</v>
      </c>
      <c r="AW42" s="433">
        <f t="shared" si="23"/>
        <v>7.7097568644541647</v>
      </c>
      <c r="AX42" s="433">
        <f t="shared" si="24"/>
        <v>1.108910891089109</v>
      </c>
      <c r="AY42" s="432">
        <f t="shared" si="25"/>
        <v>113.10891089108912</v>
      </c>
      <c r="AZ42" s="432">
        <f t="shared" si="26"/>
        <v>1.0167191876750699</v>
      </c>
      <c r="BA42" s="434">
        <f t="shared" si="27"/>
        <v>-0.92236480537215382</v>
      </c>
      <c r="BB42" s="435">
        <f t="shared" si="28"/>
        <v>0</v>
      </c>
      <c r="BC42" s="434">
        <f t="shared" si="29"/>
        <v>0.85075683418921122</v>
      </c>
      <c r="BD42" s="434">
        <f t="shared" si="30"/>
        <v>0</v>
      </c>
      <c r="BE42" s="434">
        <f t="shared" si="31"/>
        <v>-0.78470816178596159</v>
      </c>
      <c r="BF42" s="436">
        <f t="shared" si="32"/>
        <v>1.0167191876750699</v>
      </c>
      <c r="BG42" s="437">
        <f t="shared" si="33"/>
        <v>2230</v>
      </c>
      <c r="BH42" s="434"/>
      <c r="BI42" s="455"/>
      <c r="BJ42" s="392"/>
      <c r="BK42" s="415" t="s">
        <v>215</v>
      </c>
      <c r="BL42" s="669">
        <f>(BM37*BM40+BM41*BM36)/(BM37+BM41)</f>
        <v>-8.8766880543944809E-3</v>
      </c>
      <c r="BM42" s="481">
        <f>IF(OR(BL42&lt;-2,BL42&gt;3),"out of bounds",BL42)</f>
        <v>-8.8766880543944809E-3</v>
      </c>
      <c r="BN42" s="392"/>
      <c r="BO42" s="392"/>
      <c r="BP42" s="645">
        <v>2</v>
      </c>
      <c r="BQ42" s="646">
        <f t="shared" si="69"/>
        <v>50</v>
      </c>
      <c r="BR42" s="604">
        <f>MATCH($BM$42,Tables!$B$4:$B$54)</f>
        <v>20</v>
      </c>
      <c r="BS42" s="647">
        <f>LOOKUP(BR42,Tables!$A$4:$A$54,Tables!$B$4:$B$54)</f>
        <v>-0.10000000000000153</v>
      </c>
      <c r="BT42" s="647">
        <f>LOOKUP(BR42+1,Tables!$A$4:$A$54,Tables!$B$4:$B$54)</f>
        <v>0</v>
      </c>
      <c r="BU42" s="647">
        <f>LOOKUP(BR42,Tables!$A$4:$A$54,Tables!$E$4:$E$54)</f>
        <v>1.6619999999999999E-2</v>
      </c>
      <c r="BV42" s="647">
        <f>LOOKUP(BR42+1,Tables!$A$4:$A$54,Tables!$E$4:$E$54)</f>
        <v>0</v>
      </c>
      <c r="BW42" s="548">
        <f t="shared" si="62"/>
        <v>1.4753055546403401E-3</v>
      </c>
      <c r="BX42" s="648">
        <f t="shared" si="70"/>
        <v>8.6327860358918294</v>
      </c>
      <c r="BY42" s="596">
        <f t="shared" si="63"/>
        <v>5612.693656150328</v>
      </c>
      <c r="BZ42" s="596">
        <f t="shared" si="64"/>
        <v>5610</v>
      </c>
      <c r="CA42" s="597">
        <f t="shared" si="39"/>
        <v>1.4753055546403401E-3</v>
      </c>
      <c r="CB42" s="598">
        <f t="shared" si="40"/>
        <v>-2.6265119808471901E-2</v>
      </c>
      <c r="CC42" s="594">
        <f t="shared" si="41"/>
        <v>0.16465265335760412</v>
      </c>
      <c r="CD42" s="593">
        <f t="shared" si="42"/>
        <v>-0.16166238407278002</v>
      </c>
      <c r="CE42" s="593">
        <f t="shared" si="43"/>
        <v>8.7062687745687626</v>
      </c>
      <c r="CF42" s="596">
        <f t="shared" si="65"/>
        <v>6040.6613173860642</v>
      </c>
      <c r="CG42" s="596">
        <f t="shared" si="66"/>
        <v>6040</v>
      </c>
      <c r="CH42" s="593">
        <f t="shared" si="46"/>
        <v>8.5593211562583775</v>
      </c>
      <c r="CI42" s="599">
        <f t="shared" si="67"/>
        <v>5215.1397055858424</v>
      </c>
      <c r="CJ42" s="600">
        <f t="shared" si="68"/>
        <v>5220</v>
      </c>
      <c r="CK42" s="501"/>
      <c r="CL42" s="502"/>
      <c r="CM42" s="572">
        <v>13</v>
      </c>
      <c r="CN42" s="573">
        <f t="shared" si="50"/>
        <v>8197</v>
      </c>
      <c r="CO42" s="574">
        <f t="shared" si="51"/>
        <v>7800</v>
      </c>
      <c r="CP42" s="575" t="str">
        <f t="shared" si="52"/>
        <v>n</v>
      </c>
      <c r="CQ42" s="576" t="str">
        <f t="shared" si="53"/>
        <v>n</v>
      </c>
      <c r="CR42" s="392"/>
      <c r="CS42" s="572">
        <v>63</v>
      </c>
      <c r="CT42" s="573">
        <f t="shared" si="54"/>
        <v>26452</v>
      </c>
      <c r="CU42" s="574">
        <f t="shared" si="55"/>
        <v>3160</v>
      </c>
      <c r="CV42" s="575" t="str">
        <f t="shared" si="56"/>
        <v>n</v>
      </c>
      <c r="CW42" s="576" t="str">
        <f t="shared" si="57"/>
        <v>n</v>
      </c>
      <c r="CX42" s="392"/>
      <c r="CY42" s="572">
        <v>113</v>
      </c>
      <c r="CZ42" s="577" t="str">
        <f t="shared" si="58"/>
        <v>----</v>
      </c>
      <c r="DA42" s="578" t="str">
        <f t="shared" si="59"/>
        <v>----</v>
      </c>
      <c r="DB42" s="575" t="str">
        <f t="shared" si="60"/>
        <v>n</v>
      </c>
      <c r="DC42" s="579" t="str">
        <f t="shared" si="61"/>
        <v>n</v>
      </c>
      <c r="DD42" s="407"/>
      <c r="DE42" s="405"/>
      <c r="DF42" s="392"/>
      <c r="DG42" s="392"/>
      <c r="DH42" s="392"/>
      <c r="DI42" s="392"/>
      <c r="DJ42" s="392"/>
      <c r="DK42" s="392"/>
      <c r="DL42" s="392"/>
      <c r="DM42" s="392"/>
      <c r="DN42" s="407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3"/>
      <c r="EP42" s="143"/>
      <c r="EQ42" s="143"/>
      <c r="ER42" s="143"/>
      <c r="ES42" s="143"/>
      <c r="ET42" s="143"/>
      <c r="EU42" s="143"/>
      <c r="EV42" s="143"/>
    </row>
    <row r="43" spans="1:152" x14ac:dyDescent="0.25">
      <c r="A43" s="143"/>
      <c r="B43" s="385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392"/>
      <c r="N43" s="392"/>
      <c r="O43" s="392"/>
      <c r="P43" s="392"/>
      <c r="Q43" s="431">
        <f t="shared" si="34"/>
        <v>23</v>
      </c>
      <c r="R43" s="776">
        <v>9361500</v>
      </c>
      <c r="S43" s="775">
        <v>11832</v>
      </c>
      <c r="T43" s="384">
        <f t="shared" si="71"/>
        <v>1932</v>
      </c>
      <c r="U43" s="428">
        <f t="shared" si="1"/>
        <v>1932</v>
      </c>
      <c r="V43" s="428">
        <f t="shared" si="2"/>
        <v>5</v>
      </c>
      <c r="W43" s="429">
        <f t="shared" si="3"/>
        <v>0</v>
      </c>
      <c r="X43" s="429">
        <f t="shared" si="4"/>
        <v>0</v>
      </c>
      <c r="Y43" s="429">
        <f t="shared" si="5"/>
        <v>0</v>
      </c>
      <c r="Z43" s="429">
        <f t="shared" si="6"/>
        <v>0</v>
      </c>
      <c r="AA43" s="429">
        <f t="shared" si="7"/>
        <v>1</v>
      </c>
      <c r="AB43" s="429">
        <f t="shared" si="8"/>
        <v>0</v>
      </c>
      <c r="AC43" s="429">
        <f t="shared" si="9"/>
        <v>0</v>
      </c>
      <c r="AD43" s="429">
        <f t="shared" si="10"/>
        <v>0</v>
      </c>
      <c r="AE43" s="429">
        <f t="shared" si="11"/>
        <v>0</v>
      </c>
      <c r="AF43" s="429">
        <f t="shared" si="12"/>
        <v>0</v>
      </c>
      <c r="AG43" s="429">
        <f t="shared" si="13"/>
        <v>0</v>
      </c>
      <c r="AH43" s="430">
        <f t="shared" si="14"/>
        <v>0</v>
      </c>
      <c r="AI43" s="781">
        <v>5270</v>
      </c>
      <c r="AJ43" s="766"/>
      <c r="AK43" s="766"/>
      <c r="AL43" s="782"/>
      <c r="AM43" s="413">
        <f t="shared" si="15"/>
        <v>0</v>
      </c>
      <c r="AN43" s="29"/>
      <c r="AO43" s="371" t="str">
        <f t="shared" si="16"/>
        <v>----</v>
      </c>
      <c r="AP43" s="371" t="str">
        <f t="shared" si="17"/>
        <v>----</v>
      </c>
      <c r="AQ43" s="806" t="str">
        <f t="shared" si="18"/>
        <v>no outlier detected</v>
      </c>
      <c r="AR43" s="806"/>
      <c r="AS43" s="431">
        <f t="shared" si="19"/>
        <v>44</v>
      </c>
      <c r="AT43" s="432">
        <f t="shared" si="20"/>
        <v>2.3636363636363638</v>
      </c>
      <c r="AU43" s="433">
        <f t="shared" si="21"/>
        <v>8.5697856415354074</v>
      </c>
      <c r="AV43" s="433">
        <f t="shared" si="22"/>
        <v>0</v>
      </c>
      <c r="AW43" s="433">
        <f t="shared" si="23"/>
        <v>8.5697856415354074</v>
      </c>
      <c r="AX43" s="433">
        <f t="shared" si="24"/>
        <v>1.108910891089109</v>
      </c>
      <c r="AY43" s="432">
        <f t="shared" si="25"/>
        <v>48.792079207920793</v>
      </c>
      <c r="AZ43" s="432">
        <f t="shared" si="26"/>
        <v>2.3569399350649349</v>
      </c>
      <c r="BA43" s="434">
        <f t="shared" si="27"/>
        <v>-6.2336028290911116E-2</v>
      </c>
      <c r="BB43" s="435">
        <f t="shared" si="28"/>
        <v>0</v>
      </c>
      <c r="BC43" s="434">
        <f t="shared" si="29"/>
        <v>3.8857804230852709E-3</v>
      </c>
      <c r="BD43" s="434">
        <f t="shared" si="30"/>
        <v>0</v>
      </c>
      <c r="BE43" s="434">
        <f t="shared" si="31"/>
        <v>-2.4222411838571202E-4</v>
      </c>
      <c r="BF43" s="436">
        <f t="shared" si="32"/>
        <v>2.3569399350649349</v>
      </c>
      <c r="BG43" s="437">
        <f t="shared" si="33"/>
        <v>5270</v>
      </c>
      <c r="BH43" s="434"/>
      <c r="BI43" s="455"/>
      <c r="BJ43" s="392"/>
      <c r="BK43" s="143"/>
      <c r="BL43" s="143"/>
      <c r="BM43" s="143"/>
      <c r="BN43" s="392"/>
      <c r="BO43" s="392"/>
      <c r="BP43" s="670">
        <v>1.25</v>
      </c>
      <c r="BQ43" s="604">
        <v>80</v>
      </c>
      <c r="BR43" s="604">
        <f>MATCH($BM$42,Tables!$B$4:$B$54)</f>
        <v>20</v>
      </c>
      <c r="BS43" s="671">
        <f>LOOKUP(BR43,Tables!$A$4:$A$54,Tables!$B$4:$B$54)</f>
        <v>-0.10000000000000153</v>
      </c>
      <c r="BT43" s="671">
        <f>LOOKUP(BR43+1,Tables!$A$4:$A$54,Tables!$B$4:$B$54)</f>
        <v>0</v>
      </c>
      <c r="BU43" s="671">
        <f>LOOKUP(BR43,Tables!$A$4:$A$54,Tables!$D$4:$D$54)</f>
        <v>-0.83638999999999997</v>
      </c>
      <c r="BV43" s="671">
        <f>LOOKUP(BR43+1,Tables!$A$4:$A$54,Tables!$D$4:$D$54)</f>
        <v>-0.84162000000000003</v>
      </c>
      <c r="BW43" s="490">
        <f t="shared" si="62"/>
        <v>-0.84115574921475522</v>
      </c>
      <c r="BX43" s="606">
        <f t="shared" si="70"/>
        <v>8.2533287249821345</v>
      </c>
      <c r="BY43" s="607">
        <f t="shared" si="63"/>
        <v>3840.3881645147776</v>
      </c>
      <c r="BZ43" s="607">
        <f t="shared" si="64"/>
        <v>3840</v>
      </c>
      <c r="CA43" s="672">
        <f t="shared" si="39"/>
        <v>-0.84115574921475522</v>
      </c>
      <c r="CB43" s="673">
        <f t="shared" si="40"/>
        <v>0.68127569810208466</v>
      </c>
      <c r="CC43" s="674">
        <f t="shared" si="41"/>
        <v>-0.66204607134852456</v>
      </c>
      <c r="CD43" s="675">
        <f t="shared" si="42"/>
        <v>-1.0428768124016612</v>
      </c>
      <c r="CE43" s="675">
        <f t="shared" si="43"/>
        <v>8.3339861803848692</v>
      </c>
      <c r="CF43" s="676">
        <f t="shared" si="65"/>
        <v>4162.9789069229646</v>
      </c>
      <c r="CG43" s="676">
        <f t="shared" si="66"/>
        <v>4160</v>
      </c>
      <c r="CH43" s="675">
        <f t="shared" si="46"/>
        <v>8.1624888114072718</v>
      </c>
      <c r="CI43" s="677">
        <f t="shared" si="67"/>
        <v>3506.9037736838677</v>
      </c>
      <c r="CJ43" s="678">
        <f t="shared" si="68"/>
        <v>3510</v>
      </c>
      <c r="CK43" s="501"/>
      <c r="CL43" s="502"/>
      <c r="CM43" s="572">
        <v>14</v>
      </c>
      <c r="CN43" s="573">
        <f t="shared" si="50"/>
        <v>8549</v>
      </c>
      <c r="CO43" s="574">
        <f t="shared" si="51"/>
        <v>4680</v>
      </c>
      <c r="CP43" s="575" t="str">
        <f t="shared" si="52"/>
        <v>n</v>
      </c>
      <c r="CQ43" s="576" t="str">
        <f t="shared" si="53"/>
        <v>n</v>
      </c>
      <c r="CR43" s="392"/>
      <c r="CS43" s="572">
        <v>64</v>
      </c>
      <c r="CT43" s="573">
        <f t="shared" si="54"/>
        <v>26826</v>
      </c>
      <c r="CU43" s="574">
        <f t="shared" si="55"/>
        <v>7590</v>
      </c>
      <c r="CV43" s="575" t="str">
        <f t="shared" si="56"/>
        <v>n</v>
      </c>
      <c r="CW43" s="576" t="str">
        <f t="shared" si="57"/>
        <v>n</v>
      </c>
      <c r="CX43" s="392"/>
      <c r="CY43" s="572">
        <v>114</v>
      </c>
      <c r="CZ43" s="577" t="str">
        <f t="shared" si="58"/>
        <v>----</v>
      </c>
      <c r="DA43" s="578" t="str">
        <f t="shared" si="59"/>
        <v>----</v>
      </c>
      <c r="DB43" s="575" t="str">
        <f t="shared" si="60"/>
        <v>n</v>
      </c>
      <c r="DC43" s="579" t="str">
        <f t="shared" si="61"/>
        <v>n</v>
      </c>
      <c r="DD43" s="407"/>
      <c r="DE43" s="405"/>
      <c r="DF43" s="392"/>
      <c r="DG43" s="392"/>
      <c r="DH43" s="392"/>
      <c r="DI43" s="392"/>
      <c r="DJ43" s="392"/>
      <c r="DK43" s="392"/>
      <c r="DL43" s="392"/>
      <c r="DM43" s="392"/>
      <c r="DN43" s="407"/>
      <c r="DO43" s="143"/>
      <c r="DP43" s="143"/>
      <c r="DQ43" s="143"/>
      <c r="DR43" s="143"/>
      <c r="DS43" s="143"/>
      <c r="DT43" s="143"/>
      <c r="DU43" s="143"/>
      <c r="DV43" s="143"/>
      <c r="DW43" s="143"/>
      <c r="DX43" s="143"/>
      <c r="DY43" s="143"/>
      <c r="DZ43" s="143"/>
      <c r="EA43" s="143"/>
      <c r="EB43" s="143"/>
      <c r="EC43" s="143"/>
      <c r="ED43" s="143"/>
      <c r="EE43" s="143"/>
      <c r="EF43" s="143"/>
      <c r="EG43" s="143"/>
      <c r="EH43" s="143"/>
      <c r="EI43" s="143"/>
      <c r="EJ43" s="143"/>
      <c r="EK43" s="143"/>
      <c r="EL43" s="143"/>
      <c r="EM43" s="143"/>
      <c r="EN43" s="143"/>
      <c r="EO43" s="143"/>
      <c r="EP43" s="143"/>
      <c r="EQ43" s="143"/>
      <c r="ER43" s="143"/>
      <c r="ES43" s="143"/>
      <c r="ET43" s="143"/>
      <c r="EU43" s="143"/>
      <c r="EV43" s="143"/>
    </row>
    <row r="44" spans="1:152" ht="13.8" thickBot="1" x14ac:dyDescent="0.3">
      <c r="A44" s="143" t="s">
        <v>208</v>
      </c>
      <c r="B44" s="385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392"/>
      <c r="N44" s="392"/>
      <c r="O44" s="392"/>
      <c r="P44" s="392"/>
      <c r="Q44" s="431">
        <f t="shared" si="34"/>
        <v>24</v>
      </c>
      <c r="R44" s="776">
        <v>9361500</v>
      </c>
      <c r="S44" s="775">
        <v>12207</v>
      </c>
      <c r="T44" s="384">
        <f t="shared" si="71"/>
        <v>1933</v>
      </c>
      <c r="U44" s="428">
        <f t="shared" si="1"/>
        <v>1933</v>
      </c>
      <c r="V44" s="428">
        <f t="shared" si="2"/>
        <v>6</v>
      </c>
      <c r="W44" s="429">
        <f t="shared" si="3"/>
        <v>0</v>
      </c>
      <c r="X44" s="429">
        <f t="shared" si="4"/>
        <v>0</v>
      </c>
      <c r="Y44" s="429">
        <f t="shared" si="5"/>
        <v>0</v>
      </c>
      <c r="Z44" s="429">
        <f t="shared" si="6"/>
        <v>0</v>
      </c>
      <c r="AA44" s="429">
        <f t="shared" si="7"/>
        <v>0</v>
      </c>
      <c r="AB44" s="429">
        <f t="shared" si="8"/>
        <v>1</v>
      </c>
      <c r="AC44" s="429">
        <f t="shared" si="9"/>
        <v>0</v>
      </c>
      <c r="AD44" s="429">
        <f t="shared" si="10"/>
        <v>0</v>
      </c>
      <c r="AE44" s="429">
        <f t="shared" si="11"/>
        <v>0</v>
      </c>
      <c r="AF44" s="429">
        <f t="shared" si="12"/>
        <v>0</v>
      </c>
      <c r="AG44" s="429">
        <f t="shared" si="13"/>
        <v>0</v>
      </c>
      <c r="AH44" s="430">
        <f t="shared" si="14"/>
        <v>0</v>
      </c>
      <c r="AI44" s="781">
        <v>5360</v>
      </c>
      <c r="AJ44" s="766"/>
      <c r="AK44" s="766"/>
      <c r="AL44" s="782"/>
      <c r="AM44" s="413">
        <f t="shared" si="15"/>
        <v>0</v>
      </c>
      <c r="AN44" s="29"/>
      <c r="AO44" s="371" t="str">
        <f t="shared" si="16"/>
        <v>----</v>
      </c>
      <c r="AP44" s="371" t="str">
        <f t="shared" si="17"/>
        <v>----</v>
      </c>
      <c r="AQ44" s="806" t="str">
        <f t="shared" si="18"/>
        <v>no outlier detected</v>
      </c>
      <c r="AR44" s="806"/>
      <c r="AS44" s="431">
        <f t="shared" si="19"/>
        <v>43</v>
      </c>
      <c r="AT44" s="432">
        <f t="shared" si="20"/>
        <v>2.4186046511627906</v>
      </c>
      <c r="AU44" s="433">
        <f t="shared" si="21"/>
        <v>8.5867192540648478</v>
      </c>
      <c r="AV44" s="433">
        <f t="shared" si="22"/>
        <v>0</v>
      </c>
      <c r="AW44" s="433">
        <f t="shared" si="23"/>
        <v>8.5867192540648478</v>
      </c>
      <c r="AX44" s="433">
        <f t="shared" si="24"/>
        <v>1.108910891089109</v>
      </c>
      <c r="AY44" s="432">
        <f t="shared" si="25"/>
        <v>47.68316831683169</v>
      </c>
      <c r="AZ44" s="432">
        <f t="shared" si="26"/>
        <v>2.4117524916943518</v>
      </c>
      <c r="BA44" s="434">
        <f t="shared" si="27"/>
        <v>-4.5402415761470749E-2</v>
      </c>
      <c r="BB44" s="435">
        <f t="shared" si="28"/>
        <v>0</v>
      </c>
      <c r="BC44" s="434">
        <f t="shared" si="29"/>
        <v>2.0613793569774475E-3</v>
      </c>
      <c r="BD44" s="434">
        <f t="shared" si="30"/>
        <v>0</v>
      </c>
      <c r="BE44" s="434">
        <f t="shared" si="31"/>
        <v>-9.3591602607603295E-5</v>
      </c>
      <c r="BF44" s="436">
        <f t="shared" si="32"/>
        <v>2.4117524916943518</v>
      </c>
      <c r="BG44" s="437">
        <f t="shared" si="33"/>
        <v>5360</v>
      </c>
      <c r="BH44" s="434"/>
      <c r="BI44" s="679"/>
      <c r="BJ44" s="392"/>
      <c r="BK44" s="143"/>
      <c r="BL44" s="143"/>
      <c r="BM44" s="143"/>
      <c r="BN44" s="482">
        <f>ROUND(BM42,2)</f>
        <v>-0.01</v>
      </c>
      <c r="BO44" s="392"/>
      <c r="BP44" s="680">
        <v>1.05</v>
      </c>
      <c r="BQ44" s="681">
        <v>95</v>
      </c>
      <c r="BR44" s="682">
        <f>MATCH($BM$42,Tables!$B$4:$B$54)</f>
        <v>20</v>
      </c>
      <c r="BS44" s="683">
        <f>LOOKUP(BR44,Tables!$A$4:$A$54,Tables!$B$4:$B$54)</f>
        <v>-0.10000000000000153</v>
      </c>
      <c r="BT44" s="683">
        <f>LOOKUP(BR44+1,Tables!$A$4:$A$54,Tables!$B$4:$B$54)</f>
        <v>0</v>
      </c>
      <c r="BU44" s="683">
        <f>LOOKUP(BR44,Tables!$A$4:$A$54,Tables!$C$4:$C$54)</f>
        <v>-1.67279</v>
      </c>
      <c r="BV44" s="683">
        <f>LOOKUP(BR44+1,Tables!$A$4:$A$54,Tables!$C$4:$C$54)</f>
        <v>-1.6448499999999999</v>
      </c>
      <c r="BW44" s="684">
        <f t="shared" si="62"/>
        <v>-1.6473301466423977</v>
      </c>
      <c r="BX44" s="685">
        <f t="shared" si="70"/>
        <v>7.8902887358425762</v>
      </c>
      <c r="BY44" s="686">
        <f t="shared" si="63"/>
        <v>2671.2150848783103</v>
      </c>
      <c r="BZ44" s="686">
        <f t="shared" si="64"/>
        <v>2670</v>
      </c>
      <c r="CA44" s="681">
        <f t="shared" si="39"/>
        <v>-1.6473301466423977</v>
      </c>
      <c r="CB44" s="681">
        <f t="shared" si="40"/>
        <v>2.687429315701912</v>
      </c>
      <c r="CC44" s="681">
        <f t="shared" si="41"/>
        <v>-1.4173117537014595</v>
      </c>
      <c r="CD44" s="681">
        <f t="shared" si="42"/>
        <v>-1.9216309649615944</v>
      </c>
      <c r="CE44" s="681">
        <f t="shared" si="43"/>
        <v>7.9938716270155394</v>
      </c>
      <c r="CF44" s="687">
        <f t="shared" si="65"/>
        <v>2962.7454283231964</v>
      </c>
      <c r="CG44" s="687">
        <f t="shared" si="66"/>
        <v>2960</v>
      </c>
      <c r="CH44" s="688">
        <f t="shared" si="46"/>
        <v>7.766764388726962</v>
      </c>
      <c r="CI44" s="687">
        <f t="shared" si="67"/>
        <v>2360.8202205705024</v>
      </c>
      <c r="CJ44" s="689">
        <f t="shared" si="68"/>
        <v>2360</v>
      </c>
      <c r="CK44" s="501"/>
      <c r="CL44" s="502"/>
      <c r="CM44" s="572">
        <v>15</v>
      </c>
      <c r="CN44" s="573">
        <f t="shared" si="50"/>
        <v>8933</v>
      </c>
      <c r="CO44" s="574">
        <f t="shared" si="51"/>
        <v>4500</v>
      </c>
      <c r="CP44" s="575" t="str">
        <f t="shared" si="52"/>
        <v>n</v>
      </c>
      <c r="CQ44" s="576" t="str">
        <f t="shared" si="53"/>
        <v>n</v>
      </c>
      <c r="CR44" s="392"/>
      <c r="CS44" s="572">
        <v>65</v>
      </c>
      <c r="CT44" s="573">
        <f t="shared" si="54"/>
        <v>27176</v>
      </c>
      <c r="CU44" s="574">
        <f t="shared" si="55"/>
        <v>2910</v>
      </c>
      <c r="CV44" s="575" t="str">
        <f t="shared" si="56"/>
        <v>n</v>
      </c>
      <c r="CW44" s="576" t="str">
        <f t="shared" si="57"/>
        <v>n</v>
      </c>
      <c r="CX44" s="392"/>
      <c r="CY44" s="572">
        <v>115</v>
      </c>
      <c r="CZ44" s="577" t="str">
        <f t="shared" si="58"/>
        <v>----</v>
      </c>
      <c r="DA44" s="578" t="str">
        <f t="shared" si="59"/>
        <v>----</v>
      </c>
      <c r="DB44" s="575" t="str">
        <f t="shared" si="60"/>
        <v>n</v>
      </c>
      <c r="DC44" s="579" t="str">
        <f t="shared" si="61"/>
        <v>n</v>
      </c>
      <c r="DD44" s="407"/>
      <c r="DE44" s="405"/>
      <c r="DF44" s="392"/>
      <c r="DG44" s="392"/>
      <c r="DH44" s="392"/>
      <c r="DI44" s="392"/>
      <c r="DJ44" s="392"/>
      <c r="DK44" s="392"/>
      <c r="DL44" s="392"/>
      <c r="DM44" s="392"/>
      <c r="DN44" s="407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3"/>
      <c r="EP44" s="143"/>
      <c r="EQ44" s="143"/>
      <c r="ER44" s="143"/>
      <c r="ES44" s="143"/>
      <c r="ET44" s="143"/>
      <c r="EU44" s="143"/>
      <c r="EV44" s="143"/>
    </row>
    <row r="45" spans="1:152" x14ac:dyDescent="0.25">
      <c r="A45" s="143" t="s">
        <v>203</v>
      </c>
      <c r="B45" s="385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392"/>
      <c r="N45" s="392"/>
      <c r="O45" s="392"/>
      <c r="P45" s="392"/>
      <c r="Q45" s="431">
        <f t="shared" si="34"/>
        <v>25</v>
      </c>
      <c r="R45" s="776">
        <v>9361500</v>
      </c>
      <c r="S45" s="775">
        <v>12549</v>
      </c>
      <c r="T45" s="384">
        <f t="shared" si="71"/>
        <v>1934</v>
      </c>
      <c r="U45" s="428">
        <f t="shared" si="1"/>
        <v>1934</v>
      </c>
      <c r="V45" s="428">
        <f t="shared" si="2"/>
        <v>5</v>
      </c>
      <c r="W45" s="429">
        <f t="shared" si="3"/>
        <v>0</v>
      </c>
      <c r="X45" s="429">
        <f t="shared" si="4"/>
        <v>0</v>
      </c>
      <c r="Y45" s="429">
        <f t="shared" si="5"/>
        <v>0</v>
      </c>
      <c r="Z45" s="429">
        <f t="shared" si="6"/>
        <v>0</v>
      </c>
      <c r="AA45" s="429">
        <f t="shared" si="7"/>
        <v>1</v>
      </c>
      <c r="AB45" s="429">
        <f t="shared" si="8"/>
        <v>0</v>
      </c>
      <c r="AC45" s="429">
        <f t="shared" si="9"/>
        <v>0</v>
      </c>
      <c r="AD45" s="429">
        <f t="shared" si="10"/>
        <v>0</v>
      </c>
      <c r="AE45" s="429">
        <f t="shared" si="11"/>
        <v>0</v>
      </c>
      <c r="AF45" s="429">
        <f t="shared" si="12"/>
        <v>0</v>
      </c>
      <c r="AG45" s="429">
        <f t="shared" si="13"/>
        <v>0</v>
      </c>
      <c r="AH45" s="430">
        <f t="shared" si="14"/>
        <v>0</v>
      </c>
      <c r="AI45" s="781">
        <v>2410</v>
      </c>
      <c r="AJ45" s="766"/>
      <c r="AK45" s="766"/>
      <c r="AL45" s="782"/>
      <c r="AM45" s="413">
        <f t="shared" si="15"/>
        <v>0</v>
      </c>
      <c r="AN45" s="29"/>
      <c r="AO45" s="371" t="str">
        <f t="shared" si="16"/>
        <v>----</v>
      </c>
      <c r="AP45" s="371" t="str">
        <f t="shared" si="17"/>
        <v>----</v>
      </c>
      <c r="AQ45" s="806" t="str">
        <f t="shared" si="18"/>
        <v>no outlier detected</v>
      </c>
      <c r="AR45" s="806"/>
      <c r="AS45" s="431">
        <f t="shared" si="19"/>
        <v>100</v>
      </c>
      <c r="AT45" s="432">
        <f t="shared" si="20"/>
        <v>1.04</v>
      </c>
      <c r="AU45" s="433">
        <f t="shared" si="21"/>
        <v>7.7873820264847007</v>
      </c>
      <c r="AV45" s="433">
        <f t="shared" si="22"/>
        <v>0</v>
      </c>
      <c r="AW45" s="433">
        <f t="shared" si="23"/>
        <v>7.7873820264847007</v>
      </c>
      <c r="AX45" s="433">
        <f t="shared" si="24"/>
        <v>1.108910891089109</v>
      </c>
      <c r="AY45" s="432">
        <f t="shared" si="25"/>
        <v>110.8910891089109</v>
      </c>
      <c r="AZ45" s="432">
        <f t="shared" si="26"/>
        <v>1.0370535714285714</v>
      </c>
      <c r="BA45" s="434">
        <f t="shared" si="27"/>
        <v>-0.84473964334161789</v>
      </c>
      <c r="BB45" s="435">
        <f t="shared" si="28"/>
        <v>0</v>
      </c>
      <c r="BC45" s="434">
        <f t="shared" si="29"/>
        <v>0.71358506503292374</v>
      </c>
      <c r="BD45" s="434">
        <f t="shared" si="30"/>
        <v>0</v>
      </c>
      <c r="BE45" s="434">
        <f t="shared" si="31"/>
        <v>-0.60279359332981719</v>
      </c>
      <c r="BF45" s="436">
        <f t="shared" si="32"/>
        <v>1.0370535714285714</v>
      </c>
      <c r="BG45" s="437">
        <f t="shared" si="33"/>
        <v>2410</v>
      </c>
      <c r="BH45" s="434"/>
      <c r="BI45" s="690"/>
      <c r="BJ45" s="691"/>
      <c r="BK45" s="692"/>
      <c r="BL45" s="692"/>
      <c r="BM45" s="693"/>
      <c r="BN45" s="691"/>
      <c r="BO45" s="691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501"/>
      <c r="CL45" s="502"/>
      <c r="CM45" s="572">
        <v>16</v>
      </c>
      <c r="CN45" s="573">
        <f t="shared" si="50"/>
        <v>9394</v>
      </c>
      <c r="CO45" s="574">
        <f t="shared" si="51"/>
        <v>6000</v>
      </c>
      <c r="CP45" s="575" t="str">
        <f t="shared" si="52"/>
        <v>n</v>
      </c>
      <c r="CQ45" s="576" t="str">
        <f t="shared" si="53"/>
        <v>n</v>
      </c>
      <c r="CR45" s="392"/>
      <c r="CS45" s="572">
        <v>66</v>
      </c>
      <c r="CT45" s="573">
        <f t="shared" si="54"/>
        <v>27561</v>
      </c>
      <c r="CU45" s="574">
        <f t="shared" si="55"/>
        <v>7400</v>
      </c>
      <c r="CV45" s="575" t="str">
        <f t="shared" si="56"/>
        <v>n</v>
      </c>
      <c r="CW45" s="576" t="str">
        <f t="shared" si="57"/>
        <v>n</v>
      </c>
      <c r="CX45" s="392"/>
      <c r="CY45" s="572">
        <v>116</v>
      </c>
      <c r="CZ45" s="577" t="str">
        <f t="shared" si="58"/>
        <v>----</v>
      </c>
      <c r="DA45" s="578" t="str">
        <f t="shared" si="59"/>
        <v>----</v>
      </c>
      <c r="DB45" s="575" t="str">
        <f t="shared" si="60"/>
        <v>n</v>
      </c>
      <c r="DC45" s="579" t="str">
        <f t="shared" si="61"/>
        <v>n</v>
      </c>
      <c r="DD45" s="407"/>
      <c r="DE45" s="405"/>
      <c r="DF45" s="392"/>
      <c r="DG45" s="392"/>
      <c r="DH45" s="392"/>
      <c r="DI45" s="392"/>
      <c r="DJ45" s="392"/>
      <c r="DK45" s="392"/>
      <c r="DL45" s="392"/>
      <c r="DM45" s="392"/>
      <c r="DN45" s="407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143"/>
      <c r="ET45" s="143"/>
      <c r="EU45" s="143"/>
      <c r="EV45" s="143"/>
    </row>
    <row r="46" spans="1:152" x14ac:dyDescent="0.25">
      <c r="A46" s="143"/>
      <c r="B46" s="385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392"/>
      <c r="N46" s="392"/>
      <c r="O46" s="392"/>
      <c r="P46" s="392"/>
      <c r="Q46" s="431">
        <f t="shared" si="34"/>
        <v>26</v>
      </c>
      <c r="R46" s="776">
        <v>9361500</v>
      </c>
      <c r="S46" s="775">
        <v>12950</v>
      </c>
      <c r="T46" s="384">
        <f t="shared" si="71"/>
        <v>1935</v>
      </c>
      <c r="U46" s="428">
        <f t="shared" si="1"/>
        <v>1935</v>
      </c>
      <c r="V46" s="428">
        <f t="shared" si="2"/>
        <v>6</v>
      </c>
      <c r="W46" s="429">
        <f t="shared" si="3"/>
        <v>0</v>
      </c>
      <c r="X46" s="429">
        <f t="shared" si="4"/>
        <v>0</v>
      </c>
      <c r="Y46" s="429">
        <f t="shared" si="5"/>
        <v>0</v>
      </c>
      <c r="Z46" s="429">
        <f t="shared" si="6"/>
        <v>0</v>
      </c>
      <c r="AA46" s="429">
        <f t="shared" si="7"/>
        <v>0</v>
      </c>
      <c r="AB46" s="429">
        <f t="shared" si="8"/>
        <v>1</v>
      </c>
      <c r="AC46" s="429">
        <f t="shared" si="9"/>
        <v>0</v>
      </c>
      <c r="AD46" s="429">
        <f t="shared" si="10"/>
        <v>0</v>
      </c>
      <c r="AE46" s="429">
        <f t="shared" si="11"/>
        <v>0</v>
      </c>
      <c r="AF46" s="429">
        <f t="shared" si="12"/>
        <v>0</v>
      </c>
      <c r="AG46" s="429">
        <f t="shared" si="13"/>
        <v>0</v>
      </c>
      <c r="AH46" s="430">
        <f t="shared" si="14"/>
        <v>0</v>
      </c>
      <c r="AI46" s="781">
        <v>6560</v>
      </c>
      <c r="AJ46" s="766"/>
      <c r="AK46" s="766"/>
      <c r="AL46" s="782"/>
      <c r="AM46" s="413">
        <f t="shared" si="15"/>
        <v>0</v>
      </c>
      <c r="AN46" s="29"/>
      <c r="AO46" s="371" t="str">
        <f t="shared" si="16"/>
        <v>----</v>
      </c>
      <c r="AP46" s="371" t="str">
        <f t="shared" si="17"/>
        <v>----</v>
      </c>
      <c r="AQ46" s="806" t="str">
        <f t="shared" si="18"/>
        <v>no outlier detected</v>
      </c>
      <c r="AR46" s="806"/>
      <c r="AS46" s="431">
        <f t="shared" si="19"/>
        <v>29</v>
      </c>
      <c r="AT46" s="432">
        <f t="shared" si="20"/>
        <v>3.5862068965517242</v>
      </c>
      <c r="AU46" s="433">
        <f t="shared" si="21"/>
        <v>8.7887458819381354</v>
      </c>
      <c r="AV46" s="433">
        <f t="shared" si="22"/>
        <v>0</v>
      </c>
      <c r="AW46" s="433">
        <f t="shared" si="23"/>
        <v>8.7887458819381354</v>
      </c>
      <c r="AX46" s="433">
        <f t="shared" si="24"/>
        <v>1.108910891089109</v>
      </c>
      <c r="AY46" s="432">
        <f t="shared" si="25"/>
        <v>32.158415841584159</v>
      </c>
      <c r="AZ46" s="432">
        <f t="shared" si="26"/>
        <v>3.5760467980295565</v>
      </c>
      <c r="BA46" s="434">
        <f t="shared" si="27"/>
        <v>0.15662421211181687</v>
      </c>
      <c r="BB46" s="435">
        <f t="shared" si="28"/>
        <v>0</v>
      </c>
      <c r="BC46" s="434">
        <f t="shared" si="29"/>
        <v>2.4531143819647404E-2</v>
      </c>
      <c r="BD46" s="434">
        <f t="shared" si="30"/>
        <v>0</v>
      </c>
      <c r="BE46" s="434">
        <f t="shared" si="31"/>
        <v>3.8421710729539408E-3</v>
      </c>
      <c r="BF46" s="436">
        <f t="shared" si="32"/>
        <v>3.5760467980295565</v>
      </c>
      <c r="BG46" s="437">
        <f t="shared" si="33"/>
        <v>6560</v>
      </c>
      <c r="BH46" s="434"/>
      <c r="BI46" s="679" t="s">
        <v>219</v>
      </c>
      <c r="BJ46" s="482"/>
      <c r="BK46" s="694"/>
      <c r="BL46" s="694"/>
      <c r="BM46" s="543"/>
      <c r="BN46" s="482"/>
      <c r="BO46" s="482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501"/>
      <c r="CL46" s="502"/>
      <c r="CM46" s="572">
        <v>17</v>
      </c>
      <c r="CN46" s="573">
        <f t="shared" si="50"/>
        <v>9654</v>
      </c>
      <c r="CO46" s="574">
        <f t="shared" si="51"/>
        <v>5000</v>
      </c>
      <c r="CP46" s="575" t="str">
        <f t="shared" si="52"/>
        <v>n</v>
      </c>
      <c r="CQ46" s="576" t="str">
        <f t="shared" si="53"/>
        <v>n</v>
      </c>
      <c r="CR46" s="392"/>
      <c r="CS46" s="572">
        <v>67</v>
      </c>
      <c r="CT46" s="573">
        <f t="shared" si="54"/>
        <v>27917</v>
      </c>
      <c r="CU46" s="574">
        <f t="shared" si="55"/>
        <v>4030</v>
      </c>
      <c r="CV46" s="575" t="str">
        <f t="shared" si="56"/>
        <v>n</v>
      </c>
      <c r="CW46" s="576" t="str">
        <f t="shared" si="57"/>
        <v>n</v>
      </c>
      <c r="CX46" s="392"/>
      <c r="CY46" s="572">
        <v>117</v>
      </c>
      <c r="CZ46" s="577" t="str">
        <f t="shared" si="58"/>
        <v>----</v>
      </c>
      <c r="DA46" s="578" t="str">
        <f t="shared" si="59"/>
        <v>----</v>
      </c>
      <c r="DB46" s="575" t="str">
        <f t="shared" si="60"/>
        <v>n</v>
      </c>
      <c r="DC46" s="579" t="str">
        <f t="shared" si="61"/>
        <v>n</v>
      </c>
      <c r="DD46" s="407"/>
      <c r="DE46" s="405"/>
      <c r="DF46" s="392"/>
      <c r="DG46" s="392"/>
      <c r="DH46" s="392"/>
      <c r="DI46" s="392"/>
      <c r="DJ46" s="392"/>
      <c r="DK46" s="392"/>
      <c r="DL46" s="392"/>
      <c r="DM46" s="392"/>
      <c r="DN46" s="407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3"/>
      <c r="EU46" s="143"/>
      <c r="EV46" s="143"/>
    </row>
    <row r="47" spans="1:152" x14ac:dyDescent="0.25">
      <c r="A47" s="385" t="s">
        <v>123</v>
      </c>
      <c r="B47" s="385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392"/>
      <c r="N47" s="392"/>
      <c r="O47" s="392"/>
      <c r="P47" s="392"/>
      <c r="Q47" s="431">
        <f t="shared" si="34"/>
        <v>27</v>
      </c>
      <c r="R47" s="776">
        <v>9361500</v>
      </c>
      <c r="S47" s="775">
        <v>13276</v>
      </c>
      <c r="T47" s="384">
        <f t="shared" si="71"/>
        <v>1936</v>
      </c>
      <c r="U47" s="428">
        <f t="shared" si="1"/>
        <v>1936</v>
      </c>
      <c r="V47" s="428">
        <f t="shared" si="2"/>
        <v>5</v>
      </c>
      <c r="W47" s="429">
        <f t="shared" si="3"/>
        <v>0</v>
      </c>
      <c r="X47" s="429">
        <f t="shared" si="4"/>
        <v>0</v>
      </c>
      <c r="Y47" s="429">
        <f t="shared" si="5"/>
        <v>0</v>
      </c>
      <c r="Z47" s="429">
        <f t="shared" si="6"/>
        <v>0</v>
      </c>
      <c r="AA47" s="429">
        <f t="shared" si="7"/>
        <v>1</v>
      </c>
      <c r="AB47" s="429">
        <f t="shared" si="8"/>
        <v>0</v>
      </c>
      <c r="AC47" s="429">
        <f t="shared" si="9"/>
        <v>0</v>
      </c>
      <c r="AD47" s="429">
        <f t="shared" si="10"/>
        <v>0</v>
      </c>
      <c r="AE47" s="429">
        <f t="shared" si="11"/>
        <v>0</v>
      </c>
      <c r="AF47" s="429">
        <f t="shared" si="12"/>
        <v>0</v>
      </c>
      <c r="AG47" s="429">
        <f t="shared" si="13"/>
        <v>0</v>
      </c>
      <c r="AH47" s="430">
        <f t="shared" si="14"/>
        <v>0</v>
      </c>
      <c r="AI47" s="781">
        <v>3890</v>
      </c>
      <c r="AJ47" s="766"/>
      <c r="AK47" s="766"/>
      <c r="AL47" s="782"/>
      <c r="AM47" s="413">
        <f t="shared" si="15"/>
        <v>0</v>
      </c>
      <c r="AN47" s="29"/>
      <c r="AO47" s="371" t="str">
        <f t="shared" si="16"/>
        <v>----</v>
      </c>
      <c r="AP47" s="371" t="str">
        <f t="shared" si="17"/>
        <v>----</v>
      </c>
      <c r="AQ47" s="806" t="str">
        <f t="shared" si="18"/>
        <v>no outlier detected</v>
      </c>
      <c r="AR47" s="806"/>
      <c r="AS47" s="431">
        <f t="shared" si="19"/>
        <v>80</v>
      </c>
      <c r="AT47" s="432">
        <f t="shared" si="20"/>
        <v>1.3</v>
      </c>
      <c r="AU47" s="433">
        <f t="shared" si="21"/>
        <v>8.2661644366124918</v>
      </c>
      <c r="AV47" s="433">
        <f t="shared" si="22"/>
        <v>0</v>
      </c>
      <c r="AW47" s="433">
        <f t="shared" si="23"/>
        <v>8.2661644366124918</v>
      </c>
      <c r="AX47" s="433">
        <f t="shared" si="24"/>
        <v>1.108910891089109</v>
      </c>
      <c r="AY47" s="432">
        <f t="shared" si="25"/>
        <v>88.712871287128721</v>
      </c>
      <c r="AZ47" s="432">
        <f t="shared" si="26"/>
        <v>1.2963169642857142</v>
      </c>
      <c r="BA47" s="434">
        <f t="shared" si="27"/>
        <v>-0.36595723321382678</v>
      </c>
      <c r="BB47" s="435">
        <f t="shared" si="28"/>
        <v>0</v>
      </c>
      <c r="BC47" s="434">
        <f t="shared" si="29"/>
        <v>0.1339246965415192</v>
      </c>
      <c r="BD47" s="434">
        <f t="shared" si="30"/>
        <v>0</v>
      </c>
      <c r="BE47" s="434">
        <f t="shared" si="31"/>
        <v>-4.9010711405335722E-2</v>
      </c>
      <c r="BF47" s="436">
        <f t="shared" si="32"/>
        <v>1.2963169642857142</v>
      </c>
      <c r="BG47" s="437">
        <f t="shared" si="33"/>
        <v>3890</v>
      </c>
      <c r="BH47" s="434"/>
      <c r="BI47" s="690" t="s">
        <v>236</v>
      </c>
      <c r="BJ47" s="143"/>
      <c r="BK47" s="415"/>
      <c r="BL47" s="415"/>
      <c r="BM47" s="543"/>
      <c r="BN47" s="392"/>
      <c r="BO47" s="392"/>
      <c r="BP47" s="695"/>
      <c r="BQ47" s="695"/>
      <c r="BR47" s="695"/>
      <c r="BS47" s="695"/>
      <c r="BT47" s="695"/>
      <c r="BU47" s="695"/>
      <c r="BV47" s="695"/>
      <c r="BW47" s="695"/>
      <c r="BX47" s="695"/>
      <c r="BY47" s="695"/>
      <c r="BZ47" s="695"/>
      <c r="CA47" s="695"/>
      <c r="CB47" s="695"/>
      <c r="CC47" s="695"/>
      <c r="CD47" s="695"/>
      <c r="CE47" s="695"/>
      <c r="CF47" s="695"/>
      <c r="CG47" s="695"/>
      <c r="CH47" s="695"/>
      <c r="CI47" s="695"/>
      <c r="CJ47" s="695"/>
      <c r="CK47" s="501"/>
      <c r="CL47" s="502"/>
      <c r="CM47" s="572">
        <v>18</v>
      </c>
      <c r="CN47" s="573">
        <f t="shared" si="50"/>
        <v>10042</v>
      </c>
      <c r="CO47" s="574">
        <f t="shared" si="51"/>
        <v>20000</v>
      </c>
      <c r="CP47" s="575" t="str">
        <f t="shared" si="52"/>
        <v>n</v>
      </c>
      <c r="CQ47" s="576" t="str">
        <f t="shared" si="53"/>
        <v>n</v>
      </c>
      <c r="CR47" s="392"/>
      <c r="CS47" s="572">
        <v>68</v>
      </c>
      <c r="CT47" s="573">
        <f t="shared" si="54"/>
        <v>28283</v>
      </c>
      <c r="CU47" s="574">
        <f t="shared" si="55"/>
        <v>1460</v>
      </c>
      <c r="CV47" s="575" t="str">
        <f t="shared" si="56"/>
        <v>n</v>
      </c>
      <c r="CW47" s="576" t="str">
        <f t="shared" si="57"/>
        <v>n</v>
      </c>
      <c r="CX47" s="392"/>
      <c r="CY47" s="572">
        <v>118</v>
      </c>
      <c r="CZ47" s="577" t="str">
        <f t="shared" si="58"/>
        <v>----</v>
      </c>
      <c r="DA47" s="578" t="str">
        <f t="shared" si="59"/>
        <v>----</v>
      </c>
      <c r="DB47" s="575" t="str">
        <f t="shared" si="60"/>
        <v>n</v>
      </c>
      <c r="DC47" s="579" t="str">
        <f t="shared" si="61"/>
        <v>n</v>
      </c>
      <c r="DD47" s="407"/>
      <c r="DE47" s="405"/>
      <c r="DF47" s="392"/>
      <c r="DG47" s="392"/>
      <c r="DH47" s="392"/>
      <c r="DI47" s="392"/>
      <c r="DJ47" s="392"/>
      <c r="DK47" s="392"/>
      <c r="DL47" s="392"/>
      <c r="DM47" s="392"/>
      <c r="DN47" s="407"/>
      <c r="DO47" s="143"/>
      <c r="DP47" s="143"/>
      <c r="DQ47" s="143"/>
      <c r="DR47" s="143"/>
      <c r="DS47" s="143"/>
      <c r="DT47" s="143"/>
      <c r="DU47" s="143"/>
      <c r="DV47" s="143"/>
      <c r="DW47" s="143"/>
      <c r="DX47" s="143"/>
      <c r="DY47" s="143"/>
      <c r="DZ47" s="143"/>
      <c r="EA47" s="143"/>
      <c r="EB47" s="143"/>
      <c r="EC47" s="143"/>
      <c r="ED47" s="143"/>
      <c r="EE47" s="143"/>
      <c r="EF47" s="143"/>
      <c r="EG47" s="143"/>
      <c r="EH47" s="143"/>
      <c r="EI47" s="143"/>
      <c r="EJ47" s="143"/>
      <c r="EK47" s="143"/>
      <c r="EL47" s="143"/>
      <c r="EM47" s="143"/>
      <c r="EN47" s="143"/>
      <c r="EO47" s="143"/>
      <c r="EP47" s="143"/>
      <c r="EQ47" s="143"/>
      <c r="ER47" s="143"/>
      <c r="ES47" s="143"/>
      <c r="ET47" s="143"/>
      <c r="EU47" s="143"/>
      <c r="EV47" s="143"/>
    </row>
    <row r="48" spans="1:152" ht="15.6" x14ac:dyDescent="0.25">
      <c r="A48" s="143" t="s">
        <v>211</v>
      </c>
      <c r="B48" s="385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392"/>
      <c r="N48" s="392"/>
      <c r="O48" s="392"/>
      <c r="P48" s="392"/>
      <c r="Q48" s="431">
        <f t="shared" si="34"/>
        <v>28</v>
      </c>
      <c r="R48" s="776">
        <v>9361500</v>
      </c>
      <c r="S48" s="775">
        <v>13653</v>
      </c>
      <c r="T48" s="384">
        <f t="shared" si="71"/>
        <v>1937</v>
      </c>
      <c r="U48" s="428">
        <f t="shared" si="1"/>
        <v>1937</v>
      </c>
      <c r="V48" s="428">
        <f t="shared" si="2"/>
        <v>5</v>
      </c>
      <c r="W48" s="429">
        <f t="shared" si="3"/>
        <v>0</v>
      </c>
      <c r="X48" s="429">
        <f t="shared" si="4"/>
        <v>0</v>
      </c>
      <c r="Y48" s="429">
        <f t="shared" si="5"/>
        <v>0</v>
      </c>
      <c r="Z48" s="429">
        <f t="shared" si="6"/>
        <v>0</v>
      </c>
      <c r="AA48" s="429">
        <f t="shared" si="7"/>
        <v>1</v>
      </c>
      <c r="AB48" s="429">
        <f t="shared" si="8"/>
        <v>0</v>
      </c>
      <c r="AC48" s="429">
        <f t="shared" si="9"/>
        <v>0</v>
      </c>
      <c r="AD48" s="429">
        <f t="shared" si="10"/>
        <v>0</v>
      </c>
      <c r="AE48" s="429">
        <f t="shared" si="11"/>
        <v>0</v>
      </c>
      <c r="AF48" s="429">
        <f t="shared" si="12"/>
        <v>0</v>
      </c>
      <c r="AG48" s="429">
        <f t="shared" si="13"/>
        <v>0</v>
      </c>
      <c r="AH48" s="430">
        <f t="shared" si="14"/>
        <v>0</v>
      </c>
      <c r="AI48" s="781">
        <v>4970</v>
      </c>
      <c r="AJ48" s="766"/>
      <c r="AK48" s="766"/>
      <c r="AL48" s="782"/>
      <c r="AM48" s="413">
        <f t="shared" si="15"/>
        <v>0</v>
      </c>
      <c r="AN48" s="29"/>
      <c r="AO48" s="371" t="str">
        <f t="shared" si="16"/>
        <v>----</v>
      </c>
      <c r="AP48" s="371" t="str">
        <f t="shared" si="17"/>
        <v>----</v>
      </c>
      <c r="AQ48" s="806" t="str">
        <f t="shared" si="18"/>
        <v>no outlier detected</v>
      </c>
      <c r="AR48" s="806"/>
      <c r="AS48" s="431">
        <f t="shared" si="19"/>
        <v>50</v>
      </c>
      <c r="AT48" s="432">
        <f t="shared" si="20"/>
        <v>2.08</v>
      </c>
      <c r="AU48" s="433">
        <f t="shared" si="21"/>
        <v>8.5111751190906748</v>
      </c>
      <c r="AV48" s="433">
        <f t="shared" si="22"/>
        <v>0</v>
      </c>
      <c r="AW48" s="433">
        <f t="shared" si="23"/>
        <v>8.5111751190906748</v>
      </c>
      <c r="AX48" s="433">
        <f t="shared" si="24"/>
        <v>1.108910891089109</v>
      </c>
      <c r="AY48" s="432">
        <f t="shared" si="25"/>
        <v>55.445544554455452</v>
      </c>
      <c r="AZ48" s="432">
        <f t="shared" si="26"/>
        <v>2.0741071428571427</v>
      </c>
      <c r="BA48" s="434">
        <f t="shared" si="27"/>
        <v>-0.12094655073564375</v>
      </c>
      <c r="BB48" s="435">
        <f t="shared" si="28"/>
        <v>0</v>
      </c>
      <c r="BC48" s="434">
        <f t="shared" si="29"/>
        <v>1.4628068134849648E-2</v>
      </c>
      <c r="BD48" s="434">
        <f t="shared" si="30"/>
        <v>0</v>
      </c>
      <c r="BE48" s="434">
        <f t="shared" si="31"/>
        <v>-1.7692143848360466E-3</v>
      </c>
      <c r="BF48" s="436">
        <f t="shared" si="32"/>
        <v>2.0741071428571427</v>
      </c>
      <c r="BG48" s="437">
        <f t="shared" si="33"/>
        <v>4970</v>
      </c>
      <c r="BH48" s="434"/>
      <c r="BI48" s="679" t="s">
        <v>220</v>
      </c>
      <c r="BJ48" s="482"/>
      <c r="BK48" s="694"/>
      <c r="BL48" s="694"/>
      <c r="BM48" s="543"/>
      <c r="BN48" s="482"/>
      <c r="BO48" s="482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407"/>
      <c r="CL48" s="405"/>
      <c r="CM48" s="572">
        <v>19</v>
      </c>
      <c r="CN48" s="573">
        <f t="shared" si="50"/>
        <v>10380</v>
      </c>
      <c r="CO48" s="574">
        <f t="shared" si="51"/>
        <v>4450</v>
      </c>
      <c r="CP48" s="575" t="str">
        <f t="shared" si="52"/>
        <v>n</v>
      </c>
      <c r="CQ48" s="576" t="str">
        <f t="shared" si="53"/>
        <v>n</v>
      </c>
      <c r="CR48" s="392"/>
      <c r="CS48" s="572">
        <v>69</v>
      </c>
      <c r="CT48" s="573">
        <f t="shared" si="54"/>
        <v>28657</v>
      </c>
      <c r="CU48" s="574">
        <f t="shared" si="55"/>
        <v>5080</v>
      </c>
      <c r="CV48" s="575" t="str">
        <f t="shared" si="56"/>
        <v>n</v>
      </c>
      <c r="CW48" s="576" t="str">
        <f t="shared" si="57"/>
        <v>n</v>
      </c>
      <c r="CX48" s="392"/>
      <c r="CY48" s="572">
        <v>119</v>
      </c>
      <c r="CZ48" s="577" t="str">
        <f t="shared" si="58"/>
        <v>----</v>
      </c>
      <c r="DA48" s="578" t="str">
        <f t="shared" si="59"/>
        <v>----</v>
      </c>
      <c r="DB48" s="575" t="str">
        <f t="shared" si="60"/>
        <v>n</v>
      </c>
      <c r="DC48" s="579" t="str">
        <f t="shared" si="61"/>
        <v>n</v>
      </c>
      <c r="DD48" s="407"/>
      <c r="DE48" s="405"/>
      <c r="DF48" s="392"/>
      <c r="DG48" s="392"/>
      <c r="DH48" s="392"/>
      <c r="DI48" s="392"/>
      <c r="DJ48" s="392"/>
      <c r="DK48" s="392"/>
      <c r="DL48" s="392"/>
      <c r="DM48" s="392"/>
      <c r="DN48" s="407"/>
      <c r="DO48" s="143"/>
      <c r="DP48" s="143"/>
      <c r="DQ48" s="143"/>
      <c r="DR48" s="143"/>
      <c r="DS48" s="143"/>
      <c r="DT48" s="143"/>
      <c r="DU48" s="143"/>
      <c r="DV48" s="143"/>
      <c r="DW48" s="143"/>
      <c r="DX48" s="143"/>
      <c r="DY48" s="143"/>
      <c r="DZ48" s="143"/>
      <c r="EA48" s="143"/>
      <c r="EB48" s="143"/>
      <c r="EC48" s="143"/>
      <c r="ED48" s="143"/>
      <c r="EE48" s="143"/>
      <c r="EF48" s="143"/>
      <c r="EG48" s="143"/>
      <c r="EH48" s="143"/>
      <c r="EI48" s="143"/>
      <c r="EJ48" s="143"/>
      <c r="EK48" s="143"/>
      <c r="EL48" s="143"/>
      <c r="EM48" s="143"/>
      <c r="EN48" s="143"/>
      <c r="EO48" s="143"/>
      <c r="EP48" s="143"/>
      <c r="EQ48" s="143"/>
      <c r="ER48" s="143"/>
      <c r="ES48" s="143"/>
      <c r="ET48" s="143"/>
      <c r="EU48" s="143"/>
      <c r="EV48" s="143"/>
    </row>
    <row r="49" spans="1:152" x14ac:dyDescent="0.25">
      <c r="A49" s="402" t="s">
        <v>127</v>
      </c>
      <c r="B49" s="385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392"/>
      <c r="N49" s="392"/>
      <c r="O49" s="392"/>
      <c r="P49" s="392"/>
      <c r="Q49" s="431">
        <f t="shared" si="34"/>
        <v>29</v>
      </c>
      <c r="R49" s="776">
        <v>9361500</v>
      </c>
      <c r="S49" s="775">
        <v>14061</v>
      </c>
      <c r="T49" s="384">
        <f t="shared" si="71"/>
        <v>1938</v>
      </c>
      <c r="U49" s="428">
        <f t="shared" si="1"/>
        <v>1938</v>
      </c>
      <c r="V49" s="428">
        <f t="shared" si="2"/>
        <v>6</v>
      </c>
      <c r="W49" s="429">
        <f t="shared" si="3"/>
        <v>0</v>
      </c>
      <c r="X49" s="429">
        <f t="shared" si="4"/>
        <v>0</v>
      </c>
      <c r="Y49" s="429">
        <f t="shared" si="5"/>
        <v>0</v>
      </c>
      <c r="Z49" s="429">
        <f t="shared" si="6"/>
        <v>0</v>
      </c>
      <c r="AA49" s="429">
        <f t="shared" si="7"/>
        <v>0</v>
      </c>
      <c r="AB49" s="429">
        <f t="shared" si="8"/>
        <v>1</v>
      </c>
      <c r="AC49" s="429">
        <f t="shared" si="9"/>
        <v>0</v>
      </c>
      <c r="AD49" s="429">
        <f t="shared" si="10"/>
        <v>0</v>
      </c>
      <c r="AE49" s="429">
        <f t="shared" si="11"/>
        <v>0</v>
      </c>
      <c r="AF49" s="429">
        <f t="shared" si="12"/>
        <v>0</v>
      </c>
      <c r="AG49" s="429">
        <f t="shared" si="13"/>
        <v>0</v>
      </c>
      <c r="AH49" s="430">
        <f t="shared" si="14"/>
        <v>0</v>
      </c>
      <c r="AI49" s="781">
        <v>7180</v>
      </c>
      <c r="AJ49" s="766"/>
      <c r="AK49" s="766"/>
      <c r="AL49" s="782"/>
      <c r="AM49" s="413">
        <f t="shared" si="15"/>
        <v>0</v>
      </c>
      <c r="AN49" s="29"/>
      <c r="AO49" s="371" t="str">
        <f t="shared" si="16"/>
        <v>----</v>
      </c>
      <c r="AP49" s="371" t="str">
        <f t="shared" si="17"/>
        <v>----</v>
      </c>
      <c r="AQ49" s="806" t="str">
        <f t="shared" si="18"/>
        <v>no outlier detected</v>
      </c>
      <c r="AR49" s="806"/>
      <c r="AS49" s="431">
        <f t="shared" si="19"/>
        <v>26</v>
      </c>
      <c r="AT49" s="432">
        <f t="shared" si="20"/>
        <v>4</v>
      </c>
      <c r="AU49" s="433">
        <f t="shared" si="21"/>
        <v>8.8790546620422699</v>
      </c>
      <c r="AV49" s="433">
        <f t="shared" si="22"/>
        <v>0</v>
      </c>
      <c r="AW49" s="433">
        <f t="shared" si="23"/>
        <v>8.8790546620422699</v>
      </c>
      <c r="AX49" s="433">
        <f t="shared" si="24"/>
        <v>1.108910891089109</v>
      </c>
      <c r="AY49" s="432">
        <f t="shared" si="25"/>
        <v>28.831683168316836</v>
      </c>
      <c r="AZ49" s="432">
        <f t="shared" si="26"/>
        <v>3.9886675824175817</v>
      </c>
      <c r="BA49" s="434">
        <f t="shared" si="27"/>
        <v>0.24693299221595133</v>
      </c>
      <c r="BB49" s="435">
        <f t="shared" si="28"/>
        <v>0</v>
      </c>
      <c r="BC49" s="434">
        <f t="shared" si="29"/>
        <v>6.0975902644723079E-2</v>
      </c>
      <c r="BD49" s="434">
        <f t="shared" si="30"/>
        <v>0</v>
      </c>
      <c r="BE49" s="434">
        <f t="shared" si="31"/>
        <v>1.5056962093130011E-2</v>
      </c>
      <c r="BF49" s="436">
        <f t="shared" si="32"/>
        <v>3.9886675824175817</v>
      </c>
      <c r="BG49" s="437">
        <f t="shared" si="33"/>
        <v>7180</v>
      </c>
      <c r="BH49" s="434"/>
      <c r="BI49" s="696" t="s">
        <v>222</v>
      </c>
      <c r="BJ49" s="29"/>
      <c r="BK49" s="482"/>
      <c r="BL49" s="482"/>
      <c r="BM49" s="482"/>
      <c r="BN49" s="482"/>
      <c r="BO49" s="482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3"/>
      <c r="CH49" s="143"/>
      <c r="CI49" s="392"/>
      <c r="CJ49" s="143"/>
      <c r="CK49" s="407"/>
      <c r="CL49" s="405"/>
      <c r="CM49" s="637">
        <v>20</v>
      </c>
      <c r="CN49" s="638">
        <f t="shared" si="50"/>
        <v>10739</v>
      </c>
      <c r="CO49" s="639">
        <f t="shared" si="51"/>
        <v>4950</v>
      </c>
      <c r="CP49" s="640" t="str">
        <f t="shared" si="52"/>
        <v>n</v>
      </c>
      <c r="CQ49" s="641" t="str">
        <f t="shared" si="53"/>
        <v>n</v>
      </c>
      <c r="CR49" s="392"/>
      <c r="CS49" s="637">
        <v>70</v>
      </c>
      <c r="CT49" s="638">
        <f t="shared" si="54"/>
        <v>29003</v>
      </c>
      <c r="CU49" s="639">
        <f t="shared" si="55"/>
        <v>7810</v>
      </c>
      <c r="CV49" s="640" t="str">
        <f t="shared" si="56"/>
        <v>n</v>
      </c>
      <c r="CW49" s="641" t="str">
        <f t="shared" si="57"/>
        <v>n</v>
      </c>
      <c r="CX49" s="392"/>
      <c r="CY49" s="637">
        <v>120</v>
      </c>
      <c r="CZ49" s="642" t="str">
        <f t="shared" si="58"/>
        <v>----</v>
      </c>
      <c r="DA49" s="643" t="str">
        <f t="shared" si="59"/>
        <v>----</v>
      </c>
      <c r="DB49" s="640" t="str">
        <f t="shared" si="60"/>
        <v>n</v>
      </c>
      <c r="DC49" s="644" t="str">
        <f t="shared" si="61"/>
        <v>n</v>
      </c>
      <c r="DD49" s="407"/>
      <c r="DE49" s="405"/>
      <c r="DF49" s="392"/>
      <c r="DG49" s="392"/>
      <c r="DH49" s="392"/>
      <c r="DI49" s="392"/>
      <c r="DJ49" s="392"/>
      <c r="DK49" s="392"/>
      <c r="DL49" s="392"/>
      <c r="DM49" s="392"/>
      <c r="DN49" s="407"/>
      <c r="DO49" s="143"/>
      <c r="DP49" s="143"/>
      <c r="DQ49" s="143"/>
      <c r="DR49" s="143"/>
      <c r="DS49" s="143"/>
      <c r="DT49" s="143"/>
      <c r="DU49" s="143"/>
      <c r="DV49" s="143"/>
      <c r="DW49" s="143"/>
      <c r="DX49" s="143"/>
      <c r="DY49" s="143"/>
      <c r="DZ49" s="143"/>
      <c r="EA49" s="143"/>
      <c r="EB49" s="143"/>
      <c r="EC49" s="143"/>
      <c r="ED49" s="143"/>
      <c r="EE49" s="143"/>
      <c r="EF49" s="143"/>
      <c r="EG49" s="143"/>
      <c r="EH49" s="143"/>
      <c r="EI49" s="143"/>
      <c r="EJ49" s="143"/>
      <c r="EK49" s="143"/>
      <c r="EL49" s="143"/>
      <c r="EM49" s="143"/>
      <c r="EN49" s="143"/>
      <c r="EO49" s="143"/>
      <c r="EP49" s="143"/>
      <c r="EQ49" s="143"/>
      <c r="ER49" s="143"/>
      <c r="ES49" s="143"/>
      <c r="ET49" s="143"/>
      <c r="EU49" s="143"/>
      <c r="EV49" s="143"/>
    </row>
    <row r="50" spans="1:152" ht="15.6" x14ac:dyDescent="0.3">
      <c r="A50" s="392" t="s">
        <v>134</v>
      </c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392"/>
      <c r="N50" s="392"/>
      <c r="O50" s="392"/>
      <c r="P50" s="392"/>
      <c r="Q50" s="540">
        <f t="shared" si="34"/>
        <v>30</v>
      </c>
      <c r="R50" s="777">
        <v>9361500</v>
      </c>
      <c r="S50" s="778">
        <v>14387</v>
      </c>
      <c r="T50" s="539">
        <f t="shared" si="71"/>
        <v>1939</v>
      </c>
      <c r="U50" s="428">
        <f t="shared" si="1"/>
        <v>1939</v>
      </c>
      <c r="V50" s="428">
        <f t="shared" si="2"/>
        <v>5</v>
      </c>
      <c r="W50" s="429">
        <f t="shared" si="3"/>
        <v>0</v>
      </c>
      <c r="X50" s="429">
        <f t="shared" si="4"/>
        <v>0</v>
      </c>
      <c r="Y50" s="429">
        <f t="shared" si="5"/>
        <v>0</v>
      </c>
      <c r="Z50" s="429">
        <f t="shared" si="6"/>
        <v>0</v>
      </c>
      <c r="AA50" s="429">
        <f t="shared" si="7"/>
        <v>1</v>
      </c>
      <c r="AB50" s="429">
        <f t="shared" si="8"/>
        <v>0</v>
      </c>
      <c r="AC50" s="429">
        <f t="shared" si="9"/>
        <v>0</v>
      </c>
      <c r="AD50" s="429">
        <f t="shared" si="10"/>
        <v>0</v>
      </c>
      <c r="AE50" s="429">
        <f t="shared" si="11"/>
        <v>0</v>
      </c>
      <c r="AF50" s="429">
        <f t="shared" si="12"/>
        <v>0</v>
      </c>
      <c r="AG50" s="429">
        <f t="shared" si="13"/>
        <v>0</v>
      </c>
      <c r="AH50" s="430">
        <f t="shared" si="14"/>
        <v>0</v>
      </c>
      <c r="AI50" s="783">
        <v>2750</v>
      </c>
      <c r="AJ50" s="784"/>
      <c r="AK50" s="784"/>
      <c r="AL50" s="785"/>
      <c r="AM50" s="413">
        <f t="shared" si="15"/>
        <v>0</v>
      </c>
      <c r="AN50" s="29"/>
      <c r="AO50" s="372" t="str">
        <f t="shared" si="16"/>
        <v>----</v>
      </c>
      <c r="AP50" s="372" t="str">
        <f t="shared" si="17"/>
        <v>----</v>
      </c>
      <c r="AQ50" s="807" t="str">
        <f t="shared" si="18"/>
        <v>no outlier detected</v>
      </c>
      <c r="AR50" s="807"/>
      <c r="AS50" s="540">
        <f t="shared" si="19"/>
        <v>99</v>
      </c>
      <c r="AT50" s="541">
        <f t="shared" si="20"/>
        <v>1.0505050505050506</v>
      </c>
      <c r="AU50" s="542">
        <f t="shared" si="21"/>
        <v>7.9193561906606167</v>
      </c>
      <c r="AV50" s="542">
        <f t="shared" si="22"/>
        <v>0</v>
      </c>
      <c r="AW50" s="542">
        <f t="shared" si="23"/>
        <v>7.9193561906606167</v>
      </c>
      <c r="AX50" s="542">
        <f t="shared" si="24"/>
        <v>1.108910891089109</v>
      </c>
      <c r="AY50" s="541">
        <f t="shared" si="25"/>
        <v>109.78217821782179</v>
      </c>
      <c r="AZ50" s="541">
        <f t="shared" si="26"/>
        <v>1.0475288600288599</v>
      </c>
      <c r="BA50" s="434">
        <f t="shared" si="27"/>
        <v>-0.71276547916570188</v>
      </c>
      <c r="BB50" s="435">
        <f t="shared" si="28"/>
        <v>0</v>
      </c>
      <c r="BC50" s="434">
        <f t="shared" si="29"/>
        <v>0.50803462829031254</v>
      </c>
      <c r="BD50" s="434">
        <f t="shared" si="30"/>
        <v>0</v>
      </c>
      <c r="BE50" s="434">
        <f t="shared" si="31"/>
        <v>-0.36210954526611389</v>
      </c>
      <c r="BF50" s="436">
        <f t="shared" si="32"/>
        <v>1.0475288600288599</v>
      </c>
      <c r="BG50" s="437">
        <f t="shared" si="33"/>
        <v>2750</v>
      </c>
      <c r="BH50" s="434"/>
      <c r="BI50" s="696" t="s">
        <v>231</v>
      </c>
      <c r="BJ50" s="29"/>
      <c r="BK50" s="482"/>
      <c r="BL50" s="482"/>
      <c r="BM50" s="482"/>
      <c r="BN50" s="482"/>
      <c r="BO50" s="482"/>
      <c r="BP50" s="482"/>
      <c r="BQ50" s="482"/>
      <c r="BR50" s="482"/>
      <c r="BS50" s="482"/>
      <c r="BT50" s="482"/>
      <c r="BU50" s="482"/>
      <c r="BV50" s="482"/>
      <c r="BW50" s="697"/>
      <c r="BX50" s="482"/>
      <c r="BY50" s="482"/>
      <c r="BZ50" s="482"/>
      <c r="CA50" s="482"/>
      <c r="CB50" s="482"/>
      <c r="CC50" s="482"/>
      <c r="CD50" s="482"/>
      <c r="CE50" s="482"/>
      <c r="CF50" s="482"/>
      <c r="CG50" s="482"/>
      <c r="CH50" s="482"/>
      <c r="CI50" s="482"/>
      <c r="CJ50" s="482"/>
      <c r="CK50" s="407"/>
      <c r="CL50" s="405"/>
      <c r="CM50" s="649">
        <v>21</v>
      </c>
      <c r="CN50" s="650">
        <f t="shared" si="50"/>
        <v>11122</v>
      </c>
      <c r="CO50" s="651">
        <f t="shared" si="51"/>
        <v>4200</v>
      </c>
      <c r="CP50" s="652" t="str">
        <f t="shared" si="52"/>
        <v>n</v>
      </c>
      <c r="CQ50" s="653" t="str">
        <f t="shared" si="53"/>
        <v>n</v>
      </c>
      <c r="CR50" s="392"/>
      <c r="CS50" s="649">
        <v>71</v>
      </c>
      <c r="CT50" s="650">
        <f t="shared" si="54"/>
        <v>29383</v>
      </c>
      <c r="CU50" s="651">
        <f t="shared" si="55"/>
        <v>8220</v>
      </c>
      <c r="CV50" s="652" t="str">
        <f t="shared" si="56"/>
        <v>n</v>
      </c>
      <c r="CW50" s="653" t="str">
        <f t="shared" si="57"/>
        <v>n</v>
      </c>
      <c r="CX50" s="392"/>
      <c r="CY50" s="649">
        <v>121</v>
      </c>
      <c r="CZ50" s="654" t="str">
        <f t="shared" si="58"/>
        <v>----</v>
      </c>
      <c r="DA50" s="655" t="str">
        <f t="shared" si="59"/>
        <v>----</v>
      </c>
      <c r="DB50" s="652" t="str">
        <f t="shared" si="60"/>
        <v>n</v>
      </c>
      <c r="DC50" s="656" t="str">
        <f t="shared" si="61"/>
        <v>n</v>
      </c>
      <c r="DD50" s="407"/>
      <c r="DE50" s="405"/>
      <c r="DF50" s="392"/>
      <c r="DG50" s="392"/>
      <c r="DH50" s="392"/>
      <c r="DI50" s="392"/>
      <c r="DJ50" s="450" t="s">
        <v>234</v>
      </c>
      <c r="DK50" s="392"/>
      <c r="DL50" s="392"/>
      <c r="DM50" s="392"/>
      <c r="DN50" s="407"/>
      <c r="DO50" s="143"/>
      <c r="DP50" s="143"/>
      <c r="DQ50" s="143"/>
      <c r="DR50" s="143"/>
      <c r="DS50" s="143"/>
      <c r="DT50" s="143"/>
      <c r="DU50" s="143"/>
      <c r="DV50" s="143"/>
      <c r="DW50" s="143"/>
      <c r="DX50" s="143"/>
      <c r="DY50" s="143"/>
      <c r="DZ50" s="143"/>
      <c r="EA50" s="143"/>
      <c r="EB50" s="143"/>
      <c r="EC50" s="143"/>
      <c r="ED50" s="143"/>
      <c r="EE50" s="143"/>
      <c r="EF50" s="143"/>
      <c r="EG50" s="143"/>
      <c r="EH50" s="143"/>
      <c r="EI50" s="143"/>
      <c r="EJ50" s="143"/>
      <c r="EK50" s="143"/>
      <c r="EL50" s="143"/>
      <c r="EM50" s="143"/>
      <c r="EN50" s="143"/>
      <c r="EO50" s="143"/>
      <c r="EP50" s="143"/>
      <c r="EQ50" s="143"/>
      <c r="ER50" s="143"/>
      <c r="ES50" s="143"/>
      <c r="ET50" s="143"/>
      <c r="EU50" s="143"/>
      <c r="EV50" s="143"/>
    </row>
    <row r="51" spans="1:152" x14ac:dyDescent="0.25">
      <c r="A51" s="143" t="s">
        <v>128</v>
      </c>
      <c r="B51" s="392"/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431">
        <f t="shared" si="34"/>
        <v>31</v>
      </c>
      <c r="R51" s="776">
        <v>9361500</v>
      </c>
      <c r="S51" s="775">
        <v>14746</v>
      </c>
      <c r="T51" s="384">
        <f t="shared" si="71"/>
        <v>1940</v>
      </c>
      <c r="U51" s="428">
        <f t="shared" si="1"/>
        <v>1940</v>
      </c>
      <c r="V51" s="428">
        <f t="shared" si="2"/>
        <v>5</v>
      </c>
      <c r="W51" s="429">
        <f t="shared" si="3"/>
        <v>0</v>
      </c>
      <c r="X51" s="429">
        <f t="shared" si="4"/>
        <v>0</v>
      </c>
      <c r="Y51" s="429">
        <f t="shared" si="5"/>
        <v>0</v>
      </c>
      <c r="Z51" s="429">
        <f t="shared" si="6"/>
        <v>0</v>
      </c>
      <c r="AA51" s="429">
        <f t="shared" si="7"/>
        <v>1</v>
      </c>
      <c r="AB51" s="429">
        <f t="shared" si="8"/>
        <v>0</v>
      </c>
      <c r="AC51" s="429">
        <f t="shared" si="9"/>
        <v>0</v>
      </c>
      <c r="AD51" s="429">
        <f t="shared" si="10"/>
        <v>0</v>
      </c>
      <c r="AE51" s="429">
        <f t="shared" si="11"/>
        <v>0</v>
      </c>
      <c r="AF51" s="429">
        <f t="shared" si="12"/>
        <v>0</v>
      </c>
      <c r="AG51" s="429">
        <f t="shared" si="13"/>
        <v>0</v>
      </c>
      <c r="AH51" s="430">
        <f t="shared" si="14"/>
        <v>0</v>
      </c>
      <c r="AI51" s="781">
        <v>3170</v>
      </c>
      <c r="AJ51" s="766"/>
      <c r="AK51" s="766"/>
      <c r="AL51" s="782"/>
      <c r="AM51" s="413">
        <f t="shared" si="15"/>
        <v>0</v>
      </c>
      <c r="AN51" s="29"/>
      <c r="AO51" s="371" t="str">
        <f t="shared" si="16"/>
        <v>----</v>
      </c>
      <c r="AP51" s="371" t="str">
        <f t="shared" si="17"/>
        <v>----</v>
      </c>
      <c r="AQ51" s="806" t="str">
        <f t="shared" si="18"/>
        <v>no outlier detected</v>
      </c>
      <c r="AR51" s="806"/>
      <c r="AS51" s="431">
        <f t="shared" si="19"/>
        <v>92</v>
      </c>
      <c r="AT51" s="432">
        <f t="shared" si="20"/>
        <v>1.1304347826086956</v>
      </c>
      <c r="AU51" s="433">
        <f t="shared" si="21"/>
        <v>8.0614868668713271</v>
      </c>
      <c r="AV51" s="433">
        <f t="shared" si="22"/>
        <v>0</v>
      </c>
      <c r="AW51" s="433">
        <f t="shared" si="23"/>
        <v>8.0614868668713271</v>
      </c>
      <c r="AX51" s="433">
        <f t="shared" si="24"/>
        <v>1.108910891089109</v>
      </c>
      <c r="AY51" s="432">
        <f t="shared" si="25"/>
        <v>102.01980198019803</v>
      </c>
      <c r="AZ51" s="432">
        <f t="shared" si="26"/>
        <v>1.1272321428571428</v>
      </c>
      <c r="BA51" s="434">
        <f t="shared" si="27"/>
        <v>-0.57063480295499147</v>
      </c>
      <c r="BB51" s="435">
        <f t="shared" si="28"/>
        <v>0</v>
      </c>
      <c r="BC51" s="434">
        <f t="shared" si="29"/>
        <v>0.32562407834348195</v>
      </c>
      <c r="BD51" s="434">
        <f t="shared" si="30"/>
        <v>0</v>
      </c>
      <c r="BE51" s="434">
        <f t="shared" si="31"/>
        <v>-0.18581243178293352</v>
      </c>
      <c r="BF51" s="436">
        <f t="shared" si="32"/>
        <v>1.1272321428571428</v>
      </c>
      <c r="BG51" s="437">
        <f t="shared" si="33"/>
        <v>3170</v>
      </c>
      <c r="BH51" s="434"/>
      <c r="BI51" s="679" t="s">
        <v>273</v>
      </c>
      <c r="BJ51" s="698"/>
      <c r="BK51" s="482"/>
      <c r="BL51" s="482"/>
      <c r="BM51" s="482"/>
      <c r="BN51" s="482"/>
      <c r="BO51" s="482"/>
      <c r="BP51" s="482"/>
      <c r="BQ51" s="482"/>
      <c r="BR51" s="482"/>
      <c r="BS51" s="482"/>
      <c r="BT51" s="482"/>
      <c r="BU51" s="482"/>
      <c r="BV51" s="482"/>
      <c r="BW51" s="482"/>
      <c r="BX51" s="482"/>
      <c r="BY51" s="482"/>
      <c r="BZ51" s="482"/>
      <c r="CA51" s="482"/>
      <c r="CB51" s="482"/>
      <c r="CC51" s="482"/>
      <c r="CD51" s="482"/>
      <c r="CE51" s="482"/>
      <c r="CF51" s="482"/>
      <c r="CG51" s="482"/>
      <c r="CH51" s="482"/>
      <c r="CI51" s="482"/>
      <c r="CJ51" s="482"/>
      <c r="CK51" s="407"/>
      <c r="CL51" s="405"/>
      <c r="CM51" s="572">
        <v>22</v>
      </c>
      <c r="CN51" s="573">
        <f t="shared" si="50"/>
        <v>11478</v>
      </c>
      <c r="CO51" s="574">
        <f t="shared" si="51"/>
        <v>2230</v>
      </c>
      <c r="CP51" s="575" t="str">
        <f t="shared" si="52"/>
        <v>n</v>
      </c>
      <c r="CQ51" s="576" t="str">
        <f t="shared" si="53"/>
        <v>n</v>
      </c>
      <c r="CR51" s="392"/>
      <c r="CS51" s="572">
        <v>72</v>
      </c>
      <c r="CT51" s="573">
        <f t="shared" si="54"/>
        <v>29745</v>
      </c>
      <c r="CU51" s="574">
        <f t="shared" si="55"/>
        <v>4220</v>
      </c>
      <c r="CV51" s="575" t="str">
        <f t="shared" si="56"/>
        <v>n</v>
      </c>
      <c r="CW51" s="576" t="str">
        <f t="shared" si="57"/>
        <v>n</v>
      </c>
      <c r="CX51" s="392"/>
      <c r="CY51" s="572">
        <v>122</v>
      </c>
      <c r="CZ51" s="577" t="str">
        <f t="shared" si="58"/>
        <v>----</v>
      </c>
      <c r="DA51" s="578" t="str">
        <f t="shared" si="59"/>
        <v>----</v>
      </c>
      <c r="DB51" s="575" t="str">
        <f t="shared" si="60"/>
        <v>n</v>
      </c>
      <c r="DC51" s="579" t="str">
        <f t="shared" si="61"/>
        <v>n</v>
      </c>
      <c r="DD51" s="407"/>
      <c r="DE51" s="405"/>
      <c r="DF51" s="392"/>
      <c r="DG51" s="392"/>
      <c r="DH51" s="392"/>
      <c r="DI51" s="392"/>
      <c r="DJ51" s="411" t="str">
        <f>B4</f>
        <v>#  USGS 09361500 ANIMAS RIVER AT DURANGO, CO.</v>
      </c>
      <c r="DK51" s="392"/>
      <c r="DL51" s="392"/>
      <c r="DM51" s="392"/>
      <c r="DN51" s="407"/>
      <c r="DO51" s="143"/>
      <c r="DP51" s="143"/>
      <c r="DQ51" s="143"/>
      <c r="DR51" s="143"/>
      <c r="DS51" s="143"/>
      <c r="DT51" s="143"/>
      <c r="DU51" s="143"/>
      <c r="DV51" s="143"/>
      <c r="DW51" s="143"/>
      <c r="DX51" s="143"/>
      <c r="DY51" s="143"/>
      <c r="DZ51" s="143"/>
      <c r="EA51" s="143"/>
      <c r="EB51" s="143"/>
      <c r="EC51" s="143"/>
      <c r="ED51" s="143"/>
      <c r="EE51" s="143"/>
      <c r="EF51" s="143"/>
      <c r="EG51" s="143"/>
      <c r="EH51" s="143"/>
      <c r="EI51" s="143"/>
      <c r="EJ51" s="143"/>
      <c r="EK51" s="143"/>
      <c r="EL51" s="143"/>
      <c r="EM51" s="143"/>
      <c r="EN51" s="143"/>
      <c r="EO51" s="143"/>
      <c r="EP51" s="143"/>
      <c r="EQ51" s="143"/>
      <c r="ER51" s="143"/>
      <c r="ES51" s="143"/>
      <c r="ET51" s="143"/>
      <c r="EU51" s="143"/>
      <c r="EV51" s="143"/>
    </row>
    <row r="52" spans="1:152" x14ac:dyDescent="0.25">
      <c r="A52" s="392" t="s">
        <v>135</v>
      </c>
      <c r="B52" s="392"/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431">
        <f t="shared" si="34"/>
        <v>32</v>
      </c>
      <c r="R52" s="776">
        <v>9361500</v>
      </c>
      <c r="S52" s="775">
        <v>15110</v>
      </c>
      <c r="T52" s="384">
        <f t="shared" si="71"/>
        <v>1941</v>
      </c>
      <c r="U52" s="428">
        <f t="shared" si="1"/>
        <v>1941</v>
      </c>
      <c r="V52" s="428">
        <f t="shared" si="2"/>
        <v>5</v>
      </c>
      <c r="W52" s="429">
        <f t="shared" si="3"/>
        <v>0</v>
      </c>
      <c r="X52" s="429">
        <f t="shared" si="4"/>
        <v>0</v>
      </c>
      <c r="Y52" s="429">
        <f t="shared" si="5"/>
        <v>0</v>
      </c>
      <c r="Z52" s="429">
        <f t="shared" si="6"/>
        <v>0</v>
      </c>
      <c r="AA52" s="429">
        <f t="shared" si="7"/>
        <v>1</v>
      </c>
      <c r="AB52" s="429">
        <f t="shared" si="8"/>
        <v>0</v>
      </c>
      <c r="AC52" s="429">
        <f t="shared" si="9"/>
        <v>0</v>
      </c>
      <c r="AD52" s="429">
        <f t="shared" si="10"/>
        <v>0</v>
      </c>
      <c r="AE52" s="429">
        <f t="shared" si="11"/>
        <v>0</v>
      </c>
      <c r="AF52" s="429">
        <f t="shared" si="12"/>
        <v>0</v>
      </c>
      <c r="AG52" s="429">
        <f t="shared" si="13"/>
        <v>0</v>
      </c>
      <c r="AH52" s="430">
        <f t="shared" si="14"/>
        <v>0</v>
      </c>
      <c r="AI52" s="781">
        <v>10500</v>
      </c>
      <c r="AJ52" s="766"/>
      <c r="AK52" s="766"/>
      <c r="AL52" s="782"/>
      <c r="AM52" s="413">
        <f t="shared" si="15"/>
        <v>0</v>
      </c>
      <c r="AN52" s="29"/>
      <c r="AO52" s="371" t="str">
        <f t="shared" si="16"/>
        <v>----</v>
      </c>
      <c r="AP52" s="371" t="str">
        <f t="shared" si="17"/>
        <v>----</v>
      </c>
      <c r="AQ52" s="806" t="str">
        <f t="shared" si="18"/>
        <v>no outlier detected</v>
      </c>
      <c r="AR52" s="806"/>
      <c r="AS52" s="431">
        <f t="shared" si="19"/>
        <v>5</v>
      </c>
      <c r="AT52" s="432">
        <f t="shared" si="20"/>
        <v>20.8</v>
      </c>
      <c r="AU52" s="433">
        <f t="shared" si="21"/>
        <v>9.259130536145614</v>
      </c>
      <c r="AV52" s="433">
        <f t="shared" si="22"/>
        <v>0</v>
      </c>
      <c r="AW52" s="433">
        <f t="shared" si="23"/>
        <v>9.259130536145614</v>
      </c>
      <c r="AX52" s="433">
        <f t="shared" si="24"/>
        <v>1.108910891089109</v>
      </c>
      <c r="AY52" s="432">
        <f t="shared" si="25"/>
        <v>5.544554455445545</v>
      </c>
      <c r="AZ52" s="432">
        <f t="shared" si="26"/>
        <v>20.741071428571427</v>
      </c>
      <c r="BA52" s="434">
        <f t="shared" si="27"/>
        <v>0.62700886631929542</v>
      </c>
      <c r="BB52" s="435">
        <f t="shared" si="28"/>
        <v>0</v>
      </c>
      <c r="BC52" s="434">
        <f t="shared" si="29"/>
        <v>0.39314011844300806</v>
      </c>
      <c r="BD52" s="434">
        <f t="shared" si="30"/>
        <v>0</v>
      </c>
      <c r="BE52" s="434">
        <f t="shared" si="31"/>
        <v>0.24650233996958401</v>
      </c>
      <c r="BF52" s="436">
        <f t="shared" si="32"/>
        <v>20.741071428571427</v>
      </c>
      <c r="BG52" s="437">
        <f t="shared" si="33"/>
        <v>10500</v>
      </c>
      <c r="BH52" s="434"/>
      <c r="BI52" s="679" t="s">
        <v>221</v>
      </c>
      <c r="BJ52" s="146"/>
      <c r="BK52" s="146"/>
      <c r="BL52" s="146"/>
      <c r="BM52" s="146"/>
      <c r="BN52" s="146"/>
      <c r="BO52" s="146"/>
      <c r="BP52" s="482"/>
      <c r="BQ52" s="482"/>
      <c r="BR52" s="482"/>
      <c r="BS52" s="482"/>
      <c r="BT52" s="482"/>
      <c r="BU52" s="482"/>
      <c r="BV52" s="482"/>
      <c r="BW52" s="482"/>
      <c r="BX52" s="482"/>
      <c r="BY52" s="482"/>
      <c r="BZ52" s="482"/>
      <c r="CA52" s="482"/>
      <c r="CB52" s="699"/>
      <c r="CC52" s="699"/>
      <c r="CD52" s="699"/>
      <c r="CE52" s="482"/>
      <c r="CF52" s="482"/>
      <c r="CG52" s="482"/>
      <c r="CH52" s="392"/>
      <c r="CI52" s="392"/>
      <c r="CJ52" s="392"/>
      <c r="CK52" s="407"/>
      <c r="CL52" s="405"/>
      <c r="CM52" s="572">
        <v>23</v>
      </c>
      <c r="CN52" s="573">
        <f t="shared" si="50"/>
        <v>11832</v>
      </c>
      <c r="CO52" s="574">
        <f t="shared" si="51"/>
        <v>5270</v>
      </c>
      <c r="CP52" s="575" t="str">
        <f t="shared" si="52"/>
        <v>n</v>
      </c>
      <c r="CQ52" s="576" t="str">
        <f t="shared" si="53"/>
        <v>n</v>
      </c>
      <c r="CR52" s="392"/>
      <c r="CS52" s="572">
        <v>73</v>
      </c>
      <c r="CT52" s="573">
        <f t="shared" si="54"/>
        <v>30115</v>
      </c>
      <c r="CU52" s="574">
        <f t="shared" si="55"/>
        <v>3920</v>
      </c>
      <c r="CV52" s="575" t="str">
        <f t="shared" si="56"/>
        <v>n</v>
      </c>
      <c r="CW52" s="576" t="str">
        <f t="shared" si="57"/>
        <v>n</v>
      </c>
      <c r="CX52" s="392"/>
      <c r="CY52" s="572">
        <v>123</v>
      </c>
      <c r="CZ52" s="577" t="str">
        <f t="shared" si="58"/>
        <v>----</v>
      </c>
      <c r="DA52" s="578" t="str">
        <f t="shared" si="59"/>
        <v>----</v>
      </c>
      <c r="DB52" s="575" t="str">
        <f t="shared" si="60"/>
        <v>n</v>
      </c>
      <c r="DC52" s="579" t="str">
        <f t="shared" si="61"/>
        <v>n</v>
      </c>
      <c r="DD52" s="407"/>
      <c r="DE52" s="405"/>
      <c r="DF52" s="392"/>
      <c r="DG52" s="392"/>
      <c r="DH52" s="392"/>
      <c r="DI52" s="392"/>
      <c r="DJ52" s="392"/>
      <c r="DK52" s="392"/>
      <c r="DL52" s="392"/>
      <c r="DM52" s="392"/>
      <c r="DN52" s="407"/>
      <c r="DO52" s="143"/>
      <c r="DP52" s="143"/>
      <c r="DQ52" s="143"/>
      <c r="DR52" s="143"/>
      <c r="DS52" s="143"/>
      <c r="DT52" s="143"/>
      <c r="DU52" s="143"/>
      <c r="DV52" s="143"/>
      <c r="DW52" s="143"/>
      <c r="DX52" s="143"/>
      <c r="DY52" s="143"/>
      <c r="DZ52" s="143"/>
      <c r="EA52" s="143"/>
      <c r="EB52" s="143"/>
      <c r="EC52" s="143"/>
      <c r="ED52" s="143"/>
      <c r="EE52" s="143"/>
      <c r="EF52" s="143"/>
      <c r="EG52" s="143"/>
      <c r="EH52" s="143"/>
      <c r="EI52" s="143"/>
      <c r="EJ52" s="143"/>
      <c r="EK52" s="143"/>
      <c r="EL52" s="143"/>
      <c r="EM52" s="143"/>
      <c r="EN52" s="143"/>
      <c r="EO52" s="143"/>
      <c r="EP52" s="143"/>
      <c r="EQ52" s="143"/>
      <c r="ER52" s="143"/>
      <c r="ES52" s="143"/>
      <c r="ET52" s="143"/>
      <c r="EU52" s="143"/>
      <c r="EV52" s="143"/>
    </row>
    <row r="53" spans="1:152" x14ac:dyDescent="0.25">
      <c r="A53" s="392" t="s">
        <v>227</v>
      </c>
      <c r="B53" s="392"/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431">
        <f t="shared" si="34"/>
        <v>33</v>
      </c>
      <c r="R53" s="776">
        <v>9361500</v>
      </c>
      <c r="S53" s="775">
        <v>15504</v>
      </c>
      <c r="T53" s="384">
        <f t="shared" si="71"/>
        <v>1942</v>
      </c>
      <c r="U53" s="428">
        <f t="shared" si="1"/>
        <v>1942</v>
      </c>
      <c r="V53" s="428">
        <f t="shared" si="2"/>
        <v>6</v>
      </c>
      <c r="W53" s="429">
        <f t="shared" si="3"/>
        <v>0</v>
      </c>
      <c r="X53" s="429">
        <f t="shared" si="4"/>
        <v>0</v>
      </c>
      <c r="Y53" s="429">
        <f t="shared" si="5"/>
        <v>0</v>
      </c>
      <c r="Z53" s="429">
        <f t="shared" si="6"/>
        <v>0</v>
      </c>
      <c r="AA53" s="429">
        <f t="shared" si="7"/>
        <v>0</v>
      </c>
      <c r="AB53" s="429">
        <f t="shared" si="8"/>
        <v>1</v>
      </c>
      <c r="AC53" s="429">
        <f t="shared" si="9"/>
        <v>0</v>
      </c>
      <c r="AD53" s="429">
        <f t="shared" si="10"/>
        <v>0</v>
      </c>
      <c r="AE53" s="429">
        <f t="shared" si="11"/>
        <v>0</v>
      </c>
      <c r="AF53" s="429">
        <f t="shared" si="12"/>
        <v>0</v>
      </c>
      <c r="AG53" s="429">
        <f t="shared" si="13"/>
        <v>0</v>
      </c>
      <c r="AH53" s="430">
        <f t="shared" si="14"/>
        <v>0</v>
      </c>
      <c r="AI53" s="781">
        <v>5450</v>
      </c>
      <c r="AJ53" s="766"/>
      <c r="AK53" s="766"/>
      <c r="AL53" s="782"/>
      <c r="AM53" s="413">
        <f t="shared" si="15"/>
        <v>0</v>
      </c>
      <c r="AN53" s="29"/>
      <c r="AO53" s="371" t="str">
        <f t="shared" si="16"/>
        <v>----</v>
      </c>
      <c r="AP53" s="371" t="str">
        <f t="shared" si="17"/>
        <v>----</v>
      </c>
      <c r="AQ53" s="806" t="str">
        <f t="shared" si="18"/>
        <v>no outlier detected</v>
      </c>
      <c r="AR53" s="806"/>
      <c r="AS53" s="431">
        <f t="shared" si="19"/>
        <v>41</v>
      </c>
      <c r="AT53" s="432">
        <f t="shared" si="20"/>
        <v>2.5365853658536586</v>
      </c>
      <c r="AU53" s="433">
        <f t="shared" si="21"/>
        <v>8.6033708876572899</v>
      </c>
      <c r="AV53" s="433">
        <f t="shared" si="22"/>
        <v>0</v>
      </c>
      <c r="AW53" s="433">
        <f t="shared" si="23"/>
        <v>8.6033708876572899</v>
      </c>
      <c r="AX53" s="433">
        <f t="shared" si="24"/>
        <v>1.108910891089109</v>
      </c>
      <c r="AY53" s="432">
        <f t="shared" si="25"/>
        <v>45.46534653465347</v>
      </c>
      <c r="AZ53" s="432">
        <f t="shared" si="26"/>
        <v>2.5293989547038325</v>
      </c>
      <c r="BA53" s="434">
        <f t="shared" si="27"/>
        <v>-2.875078216902871E-2</v>
      </c>
      <c r="BB53" s="435">
        <f t="shared" si="28"/>
        <v>0</v>
      </c>
      <c r="BC53" s="434">
        <f t="shared" si="29"/>
        <v>8.2660747533093925E-4</v>
      </c>
      <c r="BD53" s="434">
        <f t="shared" si="30"/>
        <v>0</v>
      </c>
      <c r="BE53" s="434">
        <f t="shared" si="31"/>
        <v>-2.3765611462530606E-5</v>
      </c>
      <c r="BF53" s="436">
        <f t="shared" si="32"/>
        <v>2.5293989547038325</v>
      </c>
      <c r="BG53" s="437">
        <f t="shared" si="33"/>
        <v>5450</v>
      </c>
      <c r="BH53" s="434"/>
      <c r="BI53" s="405"/>
      <c r="BJ53" s="159"/>
      <c r="BK53" s="146"/>
      <c r="BL53" s="146"/>
      <c r="BM53" s="146"/>
      <c r="BN53" s="146"/>
      <c r="BO53" s="146"/>
      <c r="BP53" s="482"/>
      <c r="BQ53" s="482"/>
      <c r="BR53" s="482"/>
      <c r="BS53" s="482"/>
      <c r="BT53" s="482"/>
      <c r="BU53" s="482"/>
      <c r="BV53" s="482"/>
      <c r="BW53" s="482"/>
      <c r="BX53" s="482"/>
      <c r="BY53" s="482"/>
      <c r="BZ53" s="482"/>
      <c r="CA53" s="482"/>
      <c r="CB53" s="482"/>
      <c r="CC53" s="482"/>
      <c r="CD53" s="482"/>
      <c r="CE53" s="482"/>
      <c r="CF53" s="482"/>
      <c r="CG53" s="482"/>
      <c r="CH53" s="392"/>
      <c r="CI53" s="392"/>
      <c r="CJ53" s="392"/>
      <c r="CK53" s="407"/>
      <c r="CL53" s="405"/>
      <c r="CM53" s="572">
        <v>24</v>
      </c>
      <c r="CN53" s="573">
        <f t="shared" si="50"/>
        <v>12207</v>
      </c>
      <c r="CO53" s="574">
        <f t="shared" si="51"/>
        <v>5360</v>
      </c>
      <c r="CP53" s="575" t="str">
        <f t="shared" si="52"/>
        <v>n</v>
      </c>
      <c r="CQ53" s="576" t="str">
        <f t="shared" si="53"/>
        <v>n</v>
      </c>
      <c r="CR53" s="392"/>
      <c r="CS53" s="572">
        <v>74</v>
      </c>
      <c r="CT53" s="573">
        <f t="shared" si="54"/>
        <v>30467</v>
      </c>
      <c r="CU53" s="574">
        <f t="shared" si="55"/>
        <v>6050</v>
      </c>
      <c r="CV53" s="575" t="str">
        <f t="shared" si="56"/>
        <v>n</v>
      </c>
      <c r="CW53" s="576" t="str">
        <f t="shared" si="57"/>
        <v>n</v>
      </c>
      <c r="CX53" s="392"/>
      <c r="CY53" s="572">
        <v>124</v>
      </c>
      <c r="CZ53" s="577" t="str">
        <f t="shared" si="58"/>
        <v>----</v>
      </c>
      <c r="DA53" s="578" t="str">
        <f t="shared" si="59"/>
        <v>----</v>
      </c>
      <c r="DB53" s="575" t="str">
        <f t="shared" si="60"/>
        <v>n</v>
      </c>
      <c r="DC53" s="579" t="str">
        <f t="shared" si="61"/>
        <v>n</v>
      </c>
      <c r="DD53" s="407"/>
      <c r="DE53" s="405"/>
      <c r="DF53" s="392"/>
      <c r="DG53" s="392"/>
      <c r="DH53" s="392"/>
      <c r="DI53" s="392"/>
      <c r="DJ53" s="392"/>
      <c r="DK53" s="392"/>
      <c r="DL53" s="392"/>
      <c r="DM53" s="392"/>
      <c r="DN53" s="407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3"/>
      <c r="EP53" s="143"/>
      <c r="EQ53" s="143"/>
      <c r="ER53" s="143"/>
      <c r="ES53" s="143"/>
      <c r="ET53" s="143"/>
      <c r="EU53" s="143"/>
      <c r="EV53" s="143"/>
    </row>
    <row r="54" spans="1:152" x14ac:dyDescent="0.25">
      <c r="A54" s="143" t="s">
        <v>188</v>
      </c>
      <c r="B54" s="392"/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431">
        <f t="shared" si="34"/>
        <v>34</v>
      </c>
      <c r="R54" s="776">
        <v>9361500</v>
      </c>
      <c r="S54" s="775">
        <v>15829</v>
      </c>
      <c r="T54" s="384">
        <f t="shared" si="71"/>
        <v>1943</v>
      </c>
      <c r="U54" s="428">
        <f t="shared" si="1"/>
        <v>1943</v>
      </c>
      <c r="V54" s="428">
        <f t="shared" si="2"/>
        <v>5</v>
      </c>
      <c r="W54" s="429">
        <f t="shared" si="3"/>
        <v>0</v>
      </c>
      <c r="X54" s="429">
        <f t="shared" si="4"/>
        <v>0</v>
      </c>
      <c r="Y54" s="429">
        <f t="shared" si="5"/>
        <v>0</v>
      </c>
      <c r="Z54" s="429">
        <f t="shared" si="6"/>
        <v>0</v>
      </c>
      <c r="AA54" s="429">
        <f t="shared" si="7"/>
        <v>1</v>
      </c>
      <c r="AB54" s="429">
        <f t="shared" si="8"/>
        <v>0</v>
      </c>
      <c r="AC54" s="429">
        <f t="shared" si="9"/>
        <v>0</v>
      </c>
      <c r="AD54" s="429">
        <f t="shared" si="10"/>
        <v>0</v>
      </c>
      <c r="AE54" s="429">
        <f t="shared" si="11"/>
        <v>0</v>
      </c>
      <c r="AF54" s="429">
        <f t="shared" si="12"/>
        <v>0</v>
      </c>
      <c r="AG54" s="429">
        <f t="shared" si="13"/>
        <v>0</v>
      </c>
      <c r="AH54" s="430">
        <f t="shared" si="14"/>
        <v>0</v>
      </c>
      <c r="AI54" s="781">
        <v>3940</v>
      </c>
      <c r="AJ54" s="766"/>
      <c r="AK54" s="766"/>
      <c r="AL54" s="782"/>
      <c r="AM54" s="413">
        <f t="shared" si="15"/>
        <v>0</v>
      </c>
      <c r="AN54" s="29"/>
      <c r="AO54" s="371" t="str">
        <f t="shared" si="16"/>
        <v>----</v>
      </c>
      <c r="AP54" s="371" t="str">
        <f t="shared" si="17"/>
        <v>----</v>
      </c>
      <c r="AQ54" s="806" t="str">
        <f t="shared" si="18"/>
        <v>no outlier detected</v>
      </c>
      <c r="AR54" s="806"/>
      <c r="AS54" s="431">
        <f t="shared" si="19"/>
        <v>78</v>
      </c>
      <c r="AT54" s="432">
        <f t="shared" si="20"/>
        <v>1.3333333333333333</v>
      </c>
      <c r="AU54" s="433">
        <f t="shared" si="21"/>
        <v>8.2789360022919798</v>
      </c>
      <c r="AV54" s="433">
        <f t="shared" si="22"/>
        <v>0</v>
      </c>
      <c r="AW54" s="433">
        <f t="shared" si="23"/>
        <v>8.2789360022919798</v>
      </c>
      <c r="AX54" s="433">
        <f t="shared" si="24"/>
        <v>1.108910891089109</v>
      </c>
      <c r="AY54" s="432">
        <f t="shared" si="25"/>
        <v>86.495049504950501</v>
      </c>
      <c r="AZ54" s="432">
        <f t="shared" si="26"/>
        <v>1.3295558608058606</v>
      </c>
      <c r="BA54" s="434">
        <f t="shared" si="27"/>
        <v>-0.35318566753433878</v>
      </c>
      <c r="BB54" s="435">
        <f t="shared" si="28"/>
        <v>0</v>
      </c>
      <c r="BC54" s="434">
        <f t="shared" si="29"/>
        <v>0.12474011575167648</v>
      </c>
      <c r="BD54" s="434">
        <f t="shared" si="30"/>
        <v>0</v>
      </c>
      <c r="BE54" s="434">
        <f t="shared" si="31"/>
        <v>-4.4056421050066547E-2</v>
      </c>
      <c r="BF54" s="436">
        <f t="shared" si="32"/>
        <v>1.3295558608058606</v>
      </c>
      <c r="BG54" s="437">
        <f t="shared" si="33"/>
        <v>3940</v>
      </c>
      <c r="BH54" s="434"/>
      <c r="BI54" s="700" t="s">
        <v>212</v>
      </c>
      <c r="BJ54" s="794" t="s">
        <v>287</v>
      </c>
      <c r="BK54" s="795"/>
      <c r="BL54" s="795"/>
      <c r="BM54" s="795"/>
      <c r="BN54" s="795"/>
      <c r="BO54" s="795"/>
      <c r="BP54" s="795"/>
      <c r="BQ54" s="795"/>
      <c r="BR54" s="795"/>
      <c r="BS54" s="795"/>
      <c r="BT54" s="795"/>
      <c r="BU54" s="795"/>
      <c r="BV54" s="795"/>
      <c r="BW54" s="795"/>
      <c r="BX54" s="795"/>
      <c r="BY54" s="795"/>
      <c r="BZ54" s="795"/>
      <c r="CA54" s="795"/>
      <c r="CB54" s="796"/>
      <c r="CC54" s="796"/>
      <c r="CD54" s="796"/>
      <c r="CE54" s="795"/>
      <c r="CF54" s="795"/>
      <c r="CG54" s="795"/>
      <c r="CH54" s="795"/>
      <c r="CI54" s="795"/>
      <c r="CJ54" s="797"/>
      <c r="CK54" s="407"/>
      <c r="CL54" s="405"/>
      <c r="CM54" s="572">
        <v>25</v>
      </c>
      <c r="CN54" s="573">
        <f t="shared" si="50"/>
        <v>12549</v>
      </c>
      <c r="CO54" s="574">
        <f t="shared" si="51"/>
        <v>2410</v>
      </c>
      <c r="CP54" s="575" t="str">
        <f t="shared" si="52"/>
        <v>n</v>
      </c>
      <c r="CQ54" s="576" t="str">
        <f t="shared" si="53"/>
        <v>n</v>
      </c>
      <c r="CR54" s="392"/>
      <c r="CS54" s="572">
        <v>75</v>
      </c>
      <c r="CT54" s="573">
        <f t="shared" si="54"/>
        <v>30827</v>
      </c>
      <c r="CU54" s="574">
        <f t="shared" si="55"/>
        <v>7480</v>
      </c>
      <c r="CV54" s="575" t="str">
        <f t="shared" si="56"/>
        <v>n</v>
      </c>
      <c r="CW54" s="576" t="str">
        <f t="shared" si="57"/>
        <v>n</v>
      </c>
      <c r="CX54" s="392"/>
      <c r="CY54" s="572">
        <v>125</v>
      </c>
      <c r="CZ54" s="577" t="str">
        <f t="shared" si="58"/>
        <v>----</v>
      </c>
      <c r="DA54" s="578" t="str">
        <f t="shared" si="59"/>
        <v>----</v>
      </c>
      <c r="DB54" s="575" t="str">
        <f t="shared" si="60"/>
        <v>n</v>
      </c>
      <c r="DC54" s="579" t="str">
        <f t="shared" si="61"/>
        <v>n</v>
      </c>
      <c r="DD54" s="407"/>
      <c r="DE54" s="405"/>
      <c r="DF54" s="392"/>
      <c r="DG54" s="392"/>
      <c r="DH54" s="392"/>
      <c r="DI54" s="392"/>
      <c r="DJ54" s="392"/>
      <c r="DK54" s="392"/>
      <c r="DL54" s="392"/>
      <c r="DM54" s="392"/>
      <c r="DN54" s="407"/>
      <c r="DO54" s="143"/>
      <c r="DP54" s="143"/>
      <c r="DQ54" s="143"/>
      <c r="DR54" s="143"/>
      <c r="DS54" s="143"/>
      <c r="DT54" s="143"/>
      <c r="DU54" s="143"/>
      <c r="DV54" s="143"/>
      <c r="DW54" s="143"/>
      <c r="DX54" s="143"/>
      <c r="DY54" s="143"/>
      <c r="DZ54" s="143"/>
      <c r="EA54" s="143"/>
      <c r="EB54" s="143"/>
      <c r="EC54" s="143"/>
      <c r="ED54" s="143"/>
      <c r="EE54" s="143"/>
      <c r="EF54" s="143"/>
      <c r="EG54" s="143"/>
      <c r="EH54" s="143"/>
      <c r="EI54" s="143"/>
      <c r="EJ54" s="143"/>
      <c r="EK54" s="143"/>
      <c r="EL54" s="143"/>
      <c r="EM54" s="143"/>
      <c r="EN54" s="143"/>
      <c r="EO54" s="143"/>
      <c r="EP54" s="143"/>
      <c r="EQ54" s="143"/>
      <c r="ER54" s="143"/>
      <c r="ES54" s="143"/>
      <c r="ET54" s="143"/>
      <c r="EU54" s="143"/>
      <c r="EV54" s="143"/>
    </row>
    <row r="55" spans="1:152" x14ac:dyDescent="0.25">
      <c r="A55" s="143"/>
      <c r="B55" s="392"/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431">
        <f t="shared" si="34"/>
        <v>35</v>
      </c>
      <c r="R55" s="776">
        <v>9361500</v>
      </c>
      <c r="S55" s="775">
        <v>16208</v>
      </c>
      <c r="T55" s="384">
        <f t="shared" si="71"/>
        <v>1944</v>
      </c>
      <c r="U55" s="428">
        <f t="shared" si="1"/>
        <v>1944</v>
      </c>
      <c r="V55" s="428">
        <f t="shared" si="2"/>
        <v>5</v>
      </c>
      <c r="W55" s="429">
        <f t="shared" si="3"/>
        <v>0</v>
      </c>
      <c r="X55" s="429">
        <f t="shared" si="4"/>
        <v>0</v>
      </c>
      <c r="Y55" s="429">
        <f t="shared" si="5"/>
        <v>0</v>
      </c>
      <c r="Z55" s="429">
        <f t="shared" si="6"/>
        <v>0</v>
      </c>
      <c r="AA55" s="429">
        <f t="shared" si="7"/>
        <v>1</v>
      </c>
      <c r="AB55" s="429">
        <f t="shared" si="8"/>
        <v>0</v>
      </c>
      <c r="AC55" s="429">
        <f t="shared" si="9"/>
        <v>0</v>
      </c>
      <c r="AD55" s="429">
        <f t="shared" si="10"/>
        <v>0</v>
      </c>
      <c r="AE55" s="429">
        <f t="shared" si="11"/>
        <v>0</v>
      </c>
      <c r="AF55" s="429">
        <f t="shared" si="12"/>
        <v>0</v>
      </c>
      <c r="AG55" s="429">
        <f t="shared" si="13"/>
        <v>0</v>
      </c>
      <c r="AH55" s="430">
        <f t="shared" si="14"/>
        <v>0</v>
      </c>
      <c r="AI55" s="781">
        <v>6990</v>
      </c>
      <c r="AJ55" s="766"/>
      <c r="AK55" s="766"/>
      <c r="AL55" s="782"/>
      <c r="AM55" s="413">
        <f t="shared" si="15"/>
        <v>0</v>
      </c>
      <c r="AN55" s="29"/>
      <c r="AO55" s="371" t="str">
        <f t="shared" si="16"/>
        <v>----</v>
      </c>
      <c r="AP55" s="371" t="str">
        <f t="shared" si="17"/>
        <v>----</v>
      </c>
      <c r="AQ55" s="806" t="str">
        <f t="shared" si="18"/>
        <v>no outlier detected</v>
      </c>
      <c r="AR55" s="806"/>
      <c r="AS55" s="431">
        <f t="shared" si="19"/>
        <v>27</v>
      </c>
      <c r="AT55" s="432">
        <f t="shared" si="20"/>
        <v>3.8518518518518516</v>
      </c>
      <c r="AU55" s="433">
        <f t="shared" si="21"/>
        <v>8.8522358352278552</v>
      </c>
      <c r="AV55" s="433">
        <f t="shared" si="22"/>
        <v>0</v>
      </c>
      <c r="AW55" s="433">
        <f t="shared" si="23"/>
        <v>8.8522358352278552</v>
      </c>
      <c r="AX55" s="433">
        <f t="shared" si="24"/>
        <v>1.108910891089109</v>
      </c>
      <c r="AY55" s="432">
        <f t="shared" si="25"/>
        <v>29.940594059405942</v>
      </c>
      <c r="AZ55" s="432">
        <f t="shared" si="26"/>
        <v>3.840939153439153</v>
      </c>
      <c r="BA55" s="434">
        <f t="shared" si="27"/>
        <v>0.22011416540153661</v>
      </c>
      <c r="BB55" s="435">
        <f t="shared" si="28"/>
        <v>0</v>
      </c>
      <c r="BC55" s="434">
        <f t="shared" si="29"/>
        <v>4.8450245810415016E-2</v>
      </c>
      <c r="BD55" s="434">
        <f t="shared" si="30"/>
        <v>0</v>
      </c>
      <c r="BE55" s="434">
        <f t="shared" si="31"/>
        <v>1.0664585420058798E-2</v>
      </c>
      <c r="BF55" s="436">
        <f t="shared" si="32"/>
        <v>3.840939153439153</v>
      </c>
      <c r="BG55" s="437">
        <f t="shared" si="33"/>
        <v>6990</v>
      </c>
      <c r="BH55" s="434"/>
      <c r="BI55" s="405"/>
      <c r="BJ55" s="798" t="s">
        <v>279</v>
      </c>
      <c r="BK55" s="799"/>
      <c r="BL55" s="799"/>
      <c r="BM55" s="799"/>
      <c r="BN55" s="799"/>
      <c r="BO55" s="799"/>
      <c r="BP55" s="799"/>
      <c r="BQ55" s="799"/>
      <c r="BR55" s="799"/>
      <c r="BS55" s="799"/>
      <c r="BT55" s="799"/>
      <c r="BU55" s="799"/>
      <c r="BV55" s="799"/>
      <c r="BW55" s="799"/>
      <c r="BX55" s="799"/>
      <c r="BY55" s="799"/>
      <c r="BZ55" s="799"/>
      <c r="CA55" s="799"/>
      <c r="CB55" s="799"/>
      <c r="CC55" s="799"/>
      <c r="CD55" s="799"/>
      <c r="CE55" s="799"/>
      <c r="CF55" s="799"/>
      <c r="CG55" s="799"/>
      <c r="CH55" s="799"/>
      <c r="CI55" s="799"/>
      <c r="CJ55" s="800"/>
      <c r="CK55" s="407"/>
      <c r="CL55" s="405"/>
      <c r="CM55" s="572">
        <v>26</v>
      </c>
      <c r="CN55" s="573">
        <f t="shared" si="50"/>
        <v>12950</v>
      </c>
      <c r="CO55" s="574">
        <f t="shared" si="51"/>
        <v>6560</v>
      </c>
      <c r="CP55" s="575" t="str">
        <f t="shared" si="52"/>
        <v>n</v>
      </c>
      <c r="CQ55" s="576" t="str">
        <f t="shared" si="53"/>
        <v>n</v>
      </c>
      <c r="CR55" s="392"/>
      <c r="CS55" s="572">
        <v>76</v>
      </c>
      <c r="CT55" s="573">
        <f t="shared" si="54"/>
        <v>31207</v>
      </c>
      <c r="CU55" s="574">
        <f t="shared" si="55"/>
        <v>7950</v>
      </c>
      <c r="CV55" s="575" t="str">
        <f t="shared" si="56"/>
        <v>n</v>
      </c>
      <c r="CW55" s="576" t="str">
        <f t="shared" si="57"/>
        <v>n</v>
      </c>
      <c r="CX55" s="392"/>
      <c r="CY55" s="572">
        <v>126</v>
      </c>
      <c r="CZ55" s="577" t="str">
        <f t="shared" si="58"/>
        <v>----</v>
      </c>
      <c r="DA55" s="578" t="str">
        <f t="shared" si="59"/>
        <v>----</v>
      </c>
      <c r="DB55" s="575" t="str">
        <f t="shared" si="60"/>
        <v>n</v>
      </c>
      <c r="DC55" s="579" t="str">
        <f t="shared" si="61"/>
        <v>n</v>
      </c>
      <c r="DD55" s="407"/>
      <c r="DE55" s="405"/>
      <c r="DF55" s="392"/>
      <c r="DG55" s="392"/>
      <c r="DH55" s="392"/>
      <c r="DI55" s="392"/>
      <c r="DJ55" s="392"/>
      <c r="DK55" s="392"/>
      <c r="DL55" s="392"/>
      <c r="DM55" s="392"/>
      <c r="DN55" s="407"/>
      <c r="DO55" s="143"/>
      <c r="DP55" s="143"/>
      <c r="DQ55" s="143"/>
      <c r="DR55" s="143"/>
      <c r="DS55" s="143"/>
      <c r="DT55" s="143"/>
      <c r="DU55" s="143"/>
      <c r="DV55" s="143"/>
      <c r="DW55" s="143"/>
      <c r="DX55" s="143"/>
      <c r="DY55" s="143"/>
      <c r="DZ55" s="143"/>
      <c r="EA55" s="143"/>
      <c r="EB55" s="143"/>
      <c r="EC55" s="143"/>
      <c r="ED55" s="143"/>
      <c r="EE55" s="143"/>
      <c r="EF55" s="143"/>
      <c r="EG55" s="143"/>
      <c r="EH55" s="143"/>
      <c r="EI55" s="143"/>
      <c r="EJ55" s="143"/>
      <c r="EK55" s="143"/>
      <c r="EL55" s="143"/>
      <c r="EM55" s="143"/>
      <c r="EN55" s="143"/>
      <c r="EO55" s="143"/>
      <c r="EP55" s="143"/>
      <c r="EQ55" s="143"/>
      <c r="ER55" s="143"/>
      <c r="ES55" s="143"/>
      <c r="ET55" s="143"/>
      <c r="EU55" s="143"/>
      <c r="EV55" s="143"/>
    </row>
    <row r="56" spans="1:152" ht="15.6" x14ac:dyDescent="0.3">
      <c r="A56" s="701" t="s">
        <v>122</v>
      </c>
      <c r="B56" s="392"/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431">
        <f t="shared" si="34"/>
        <v>36</v>
      </c>
      <c r="R56" s="776">
        <v>9361500</v>
      </c>
      <c r="S56" s="775">
        <v>16603</v>
      </c>
      <c r="T56" s="384">
        <f t="shared" si="71"/>
        <v>1945</v>
      </c>
      <c r="U56" s="428">
        <f t="shared" si="1"/>
        <v>1945</v>
      </c>
      <c r="V56" s="428">
        <f t="shared" si="2"/>
        <v>6</v>
      </c>
      <c r="W56" s="429">
        <f t="shared" si="3"/>
        <v>0</v>
      </c>
      <c r="X56" s="429">
        <f t="shared" si="4"/>
        <v>0</v>
      </c>
      <c r="Y56" s="429">
        <f t="shared" si="5"/>
        <v>0</v>
      </c>
      <c r="Z56" s="429">
        <f t="shared" si="6"/>
        <v>0</v>
      </c>
      <c r="AA56" s="429">
        <f t="shared" si="7"/>
        <v>0</v>
      </c>
      <c r="AB56" s="429">
        <f t="shared" si="8"/>
        <v>1</v>
      </c>
      <c r="AC56" s="429">
        <f t="shared" si="9"/>
        <v>0</v>
      </c>
      <c r="AD56" s="429">
        <f t="shared" si="10"/>
        <v>0</v>
      </c>
      <c r="AE56" s="429">
        <f t="shared" si="11"/>
        <v>0</v>
      </c>
      <c r="AF56" s="429">
        <f t="shared" si="12"/>
        <v>0</v>
      </c>
      <c r="AG56" s="429">
        <f t="shared" si="13"/>
        <v>0</v>
      </c>
      <c r="AH56" s="430">
        <f t="shared" si="14"/>
        <v>0</v>
      </c>
      <c r="AI56" s="781">
        <v>4370</v>
      </c>
      <c r="AJ56" s="766"/>
      <c r="AK56" s="766"/>
      <c r="AL56" s="782"/>
      <c r="AM56" s="413">
        <f t="shared" si="15"/>
        <v>0</v>
      </c>
      <c r="AN56" s="29"/>
      <c r="AO56" s="371" t="str">
        <f t="shared" si="16"/>
        <v>----</v>
      </c>
      <c r="AP56" s="371" t="str">
        <f t="shared" si="17"/>
        <v>----</v>
      </c>
      <c r="AQ56" s="806" t="str">
        <f t="shared" si="18"/>
        <v>no outlier detected</v>
      </c>
      <c r="AR56" s="806"/>
      <c r="AS56" s="431">
        <f t="shared" si="19"/>
        <v>65</v>
      </c>
      <c r="AT56" s="432">
        <f t="shared" si="20"/>
        <v>1.6</v>
      </c>
      <c r="AU56" s="433">
        <f t="shared" si="21"/>
        <v>8.382518288089635</v>
      </c>
      <c r="AV56" s="433">
        <f t="shared" si="22"/>
        <v>0</v>
      </c>
      <c r="AW56" s="433">
        <f t="shared" si="23"/>
        <v>8.382518288089635</v>
      </c>
      <c r="AX56" s="433">
        <f t="shared" si="24"/>
        <v>1.108910891089109</v>
      </c>
      <c r="AY56" s="432">
        <f t="shared" si="25"/>
        <v>72.079207920792086</v>
      </c>
      <c r="AZ56" s="432">
        <f t="shared" si="26"/>
        <v>1.5954670329670328</v>
      </c>
      <c r="BA56" s="434">
        <f t="shared" si="27"/>
        <v>-0.24960338173668362</v>
      </c>
      <c r="BB56" s="435">
        <f t="shared" si="28"/>
        <v>0</v>
      </c>
      <c r="BC56" s="434">
        <f t="shared" si="29"/>
        <v>6.2301848174388601E-2</v>
      </c>
      <c r="BD56" s="434">
        <f t="shared" si="30"/>
        <v>0</v>
      </c>
      <c r="BE56" s="434">
        <f t="shared" si="31"/>
        <v>-1.5550751992772824E-2</v>
      </c>
      <c r="BF56" s="436">
        <f t="shared" si="32"/>
        <v>1.5954670329670328</v>
      </c>
      <c r="BG56" s="437">
        <f t="shared" si="33"/>
        <v>4370</v>
      </c>
      <c r="BH56" s="434"/>
      <c r="BI56" s="700"/>
      <c r="BJ56" s="801" t="s">
        <v>280</v>
      </c>
      <c r="BK56" s="799"/>
      <c r="BL56" s="799"/>
      <c r="BM56" s="799"/>
      <c r="BN56" s="799"/>
      <c r="BO56" s="799"/>
      <c r="BP56" s="799"/>
      <c r="BQ56" s="799"/>
      <c r="BR56" s="799"/>
      <c r="BS56" s="799"/>
      <c r="BT56" s="799"/>
      <c r="BU56" s="799"/>
      <c r="BV56" s="799"/>
      <c r="BW56" s="799"/>
      <c r="BX56" s="799"/>
      <c r="BY56" s="799"/>
      <c r="BZ56" s="799"/>
      <c r="CA56" s="799"/>
      <c r="CB56" s="799"/>
      <c r="CC56" s="799"/>
      <c r="CD56" s="799"/>
      <c r="CE56" s="799"/>
      <c r="CF56" s="799"/>
      <c r="CG56" s="799"/>
      <c r="CH56" s="799"/>
      <c r="CI56" s="799"/>
      <c r="CJ56" s="800"/>
      <c r="CK56" s="407"/>
      <c r="CL56" s="405"/>
      <c r="CM56" s="572">
        <v>27</v>
      </c>
      <c r="CN56" s="573">
        <f t="shared" si="50"/>
        <v>13276</v>
      </c>
      <c r="CO56" s="574">
        <f t="shared" si="51"/>
        <v>3890</v>
      </c>
      <c r="CP56" s="575" t="str">
        <f t="shared" si="52"/>
        <v>n</v>
      </c>
      <c r="CQ56" s="576" t="str">
        <f t="shared" si="53"/>
        <v>n</v>
      </c>
      <c r="CR56" s="392"/>
      <c r="CS56" s="572">
        <v>77</v>
      </c>
      <c r="CT56" s="573">
        <f t="shared" si="54"/>
        <v>31570</v>
      </c>
      <c r="CU56" s="574">
        <f t="shared" si="55"/>
        <v>6160</v>
      </c>
      <c r="CV56" s="575" t="str">
        <f t="shared" si="56"/>
        <v>n</v>
      </c>
      <c r="CW56" s="576" t="str">
        <f t="shared" si="57"/>
        <v>n</v>
      </c>
      <c r="CX56" s="392"/>
      <c r="CY56" s="572">
        <v>127</v>
      </c>
      <c r="CZ56" s="577" t="str">
        <f t="shared" si="58"/>
        <v>----</v>
      </c>
      <c r="DA56" s="578" t="str">
        <f t="shared" si="59"/>
        <v>----</v>
      </c>
      <c r="DB56" s="575" t="str">
        <f t="shared" si="60"/>
        <v>n</v>
      </c>
      <c r="DC56" s="579" t="str">
        <f t="shared" si="61"/>
        <v>n</v>
      </c>
      <c r="DD56" s="407"/>
      <c r="DE56" s="405"/>
      <c r="DF56" s="392"/>
      <c r="DG56" s="392"/>
      <c r="DH56" s="392"/>
      <c r="DI56" s="392"/>
      <c r="DJ56" s="392"/>
      <c r="DK56" s="392"/>
      <c r="DL56" s="392"/>
      <c r="DM56" s="392"/>
      <c r="DN56" s="407"/>
      <c r="DO56" s="143"/>
      <c r="DP56" s="143"/>
      <c r="DQ56" s="143"/>
      <c r="DR56" s="143"/>
      <c r="DS56" s="143"/>
      <c r="DT56" s="143"/>
      <c r="DU56" s="143"/>
      <c r="DV56" s="143"/>
      <c r="DW56" s="143"/>
      <c r="DX56" s="143"/>
      <c r="DY56" s="143"/>
      <c r="DZ56" s="143"/>
      <c r="EA56" s="143"/>
      <c r="EB56" s="143"/>
      <c r="EC56" s="143"/>
      <c r="ED56" s="143"/>
      <c r="EE56" s="143"/>
      <c r="EF56" s="143"/>
      <c r="EG56" s="143"/>
      <c r="EH56" s="143"/>
      <c r="EI56" s="143"/>
      <c r="EJ56" s="143"/>
      <c r="EK56" s="143"/>
      <c r="EL56" s="143"/>
      <c r="EM56" s="143"/>
      <c r="EN56" s="143"/>
      <c r="EO56" s="143"/>
      <c r="EP56" s="143"/>
      <c r="EQ56" s="143"/>
      <c r="ER56" s="143"/>
      <c r="ES56" s="143"/>
      <c r="ET56" s="143"/>
      <c r="EU56" s="143"/>
      <c r="EV56" s="143"/>
    </row>
    <row r="57" spans="1:152" ht="16.2" thickBot="1" x14ac:dyDescent="0.35">
      <c r="A57" s="702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703"/>
      <c r="O57" s="703"/>
      <c r="P57" s="392"/>
      <c r="Q57" s="431">
        <f t="shared" si="34"/>
        <v>37</v>
      </c>
      <c r="R57" s="776">
        <v>9361500</v>
      </c>
      <c r="S57" s="775">
        <v>16962</v>
      </c>
      <c r="T57" s="384">
        <f t="shared" si="71"/>
        <v>1946</v>
      </c>
      <c r="U57" s="428">
        <f t="shared" si="1"/>
        <v>1946</v>
      </c>
      <c r="V57" s="428">
        <f t="shared" si="2"/>
        <v>6</v>
      </c>
      <c r="W57" s="429">
        <f t="shared" si="3"/>
        <v>0</v>
      </c>
      <c r="X57" s="429">
        <f t="shared" si="4"/>
        <v>0</v>
      </c>
      <c r="Y57" s="429">
        <f t="shared" si="5"/>
        <v>0</v>
      </c>
      <c r="Z57" s="429">
        <f t="shared" si="6"/>
        <v>0</v>
      </c>
      <c r="AA57" s="429">
        <f t="shared" si="7"/>
        <v>0</v>
      </c>
      <c r="AB57" s="429">
        <f t="shared" si="8"/>
        <v>1</v>
      </c>
      <c r="AC57" s="429">
        <f t="shared" si="9"/>
        <v>0</v>
      </c>
      <c r="AD57" s="429">
        <f t="shared" si="10"/>
        <v>0</v>
      </c>
      <c r="AE57" s="429">
        <f t="shared" si="11"/>
        <v>0</v>
      </c>
      <c r="AF57" s="429">
        <f t="shared" si="12"/>
        <v>0</v>
      </c>
      <c r="AG57" s="429">
        <f t="shared" si="13"/>
        <v>0</v>
      </c>
      <c r="AH57" s="430">
        <f t="shared" si="14"/>
        <v>0</v>
      </c>
      <c r="AI57" s="781">
        <v>4330</v>
      </c>
      <c r="AJ57" s="766"/>
      <c r="AK57" s="766"/>
      <c r="AL57" s="782"/>
      <c r="AM57" s="413">
        <f t="shared" si="15"/>
        <v>0</v>
      </c>
      <c r="AN57" s="29"/>
      <c r="AO57" s="371" t="str">
        <f t="shared" si="16"/>
        <v>----</v>
      </c>
      <c r="AP57" s="371" t="str">
        <f t="shared" si="17"/>
        <v>----</v>
      </c>
      <c r="AQ57" s="806" t="str">
        <f t="shared" si="18"/>
        <v>no outlier detected</v>
      </c>
      <c r="AR57" s="806"/>
      <c r="AS57" s="431">
        <f t="shared" si="19"/>
        <v>66</v>
      </c>
      <c r="AT57" s="432">
        <f t="shared" si="20"/>
        <v>1.5757575757575757</v>
      </c>
      <c r="AU57" s="433">
        <f t="shared" si="21"/>
        <v>8.3733228209965347</v>
      </c>
      <c r="AV57" s="433">
        <f t="shared" si="22"/>
        <v>0</v>
      </c>
      <c r="AW57" s="433">
        <f t="shared" si="23"/>
        <v>8.3733228209965347</v>
      </c>
      <c r="AX57" s="433">
        <f t="shared" si="24"/>
        <v>1.108910891089109</v>
      </c>
      <c r="AY57" s="432">
        <f t="shared" si="25"/>
        <v>73.188118811881196</v>
      </c>
      <c r="AZ57" s="432">
        <f t="shared" si="26"/>
        <v>1.5712932900432899</v>
      </c>
      <c r="BA57" s="434">
        <f t="shared" si="27"/>
        <v>-0.25879884882978388</v>
      </c>
      <c r="BB57" s="435">
        <f t="shared" si="28"/>
        <v>0</v>
      </c>
      <c r="BC57" s="434">
        <f t="shared" si="29"/>
        <v>6.6976844155621329E-2</v>
      </c>
      <c r="BD57" s="434">
        <f t="shared" si="30"/>
        <v>0</v>
      </c>
      <c r="BE57" s="434">
        <f t="shared" si="31"/>
        <v>-1.7333530165726637E-2</v>
      </c>
      <c r="BF57" s="436">
        <f t="shared" si="32"/>
        <v>1.5712932900432899</v>
      </c>
      <c r="BG57" s="437">
        <f t="shared" si="33"/>
        <v>4330</v>
      </c>
      <c r="BH57" s="434"/>
      <c r="BI57" s="405"/>
      <c r="BJ57" s="802" t="s">
        <v>288</v>
      </c>
      <c r="BK57" s="803"/>
      <c r="BL57" s="803"/>
      <c r="BM57" s="803"/>
      <c r="BN57" s="803"/>
      <c r="BO57" s="803"/>
      <c r="BP57" s="803"/>
      <c r="BQ57" s="803"/>
      <c r="BR57" s="803"/>
      <c r="BS57" s="803"/>
      <c r="BT57" s="803"/>
      <c r="BU57" s="803"/>
      <c r="BV57" s="803"/>
      <c r="BW57" s="803"/>
      <c r="BX57" s="803"/>
      <c r="BY57" s="803"/>
      <c r="BZ57" s="803"/>
      <c r="CA57" s="803"/>
      <c r="CB57" s="803"/>
      <c r="CC57" s="803"/>
      <c r="CD57" s="803"/>
      <c r="CE57" s="803"/>
      <c r="CF57" s="803"/>
      <c r="CG57" s="803"/>
      <c r="CH57" s="803"/>
      <c r="CI57" s="803"/>
      <c r="CJ57" s="804"/>
      <c r="CK57" s="407"/>
      <c r="CL57" s="405"/>
      <c r="CM57" s="572">
        <v>28</v>
      </c>
      <c r="CN57" s="573">
        <f t="shared" si="50"/>
        <v>13653</v>
      </c>
      <c r="CO57" s="574">
        <f t="shared" si="51"/>
        <v>4970</v>
      </c>
      <c r="CP57" s="575" t="str">
        <f t="shared" si="52"/>
        <v>n</v>
      </c>
      <c r="CQ57" s="576" t="str">
        <f t="shared" si="53"/>
        <v>n</v>
      </c>
      <c r="CR57" s="392"/>
      <c r="CS57" s="572">
        <v>78</v>
      </c>
      <c r="CT57" s="573">
        <f t="shared" si="54"/>
        <v>31935</v>
      </c>
      <c r="CU57" s="574">
        <f t="shared" si="55"/>
        <v>5530</v>
      </c>
      <c r="CV57" s="575" t="str">
        <f t="shared" si="56"/>
        <v>n</v>
      </c>
      <c r="CW57" s="576" t="str">
        <f t="shared" si="57"/>
        <v>n</v>
      </c>
      <c r="CX57" s="392"/>
      <c r="CY57" s="572">
        <v>128</v>
      </c>
      <c r="CZ57" s="577" t="str">
        <f t="shared" si="58"/>
        <v>----</v>
      </c>
      <c r="DA57" s="578" t="str">
        <f t="shared" si="59"/>
        <v>----</v>
      </c>
      <c r="DB57" s="575" t="str">
        <f t="shared" si="60"/>
        <v>n</v>
      </c>
      <c r="DC57" s="579" t="str">
        <f t="shared" si="61"/>
        <v>n</v>
      </c>
      <c r="DD57" s="407"/>
      <c r="DE57" s="405"/>
      <c r="DF57" s="392"/>
      <c r="DG57" s="392"/>
      <c r="DH57" s="392"/>
      <c r="DI57" s="392"/>
      <c r="DJ57" s="392"/>
      <c r="DK57" s="392"/>
      <c r="DL57" s="392"/>
      <c r="DM57" s="392"/>
      <c r="DN57" s="407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</row>
    <row r="58" spans="1:152" ht="13.8" thickTop="1" x14ac:dyDescent="0.25">
      <c r="A58" s="704" t="s">
        <v>9</v>
      </c>
      <c r="B58" s="704"/>
      <c r="C58" s="705"/>
      <c r="D58" s="704"/>
      <c r="E58" s="704"/>
      <c r="F58" s="704"/>
      <c r="G58" s="704"/>
      <c r="H58" s="704"/>
      <c r="I58" s="704"/>
      <c r="J58" s="704"/>
      <c r="K58" s="704"/>
      <c r="L58" s="704"/>
      <c r="M58" s="704"/>
      <c r="N58" s="704"/>
      <c r="O58" s="706"/>
      <c r="P58" s="405"/>
      <c r="Q58" s="431">
        <f t="shared" si="34"/>
        <v>38</v>
      </c>
      <c r="R58" s="776">
        <v>9361500</v>
      </c>
      <c r="S58" s="775">
        <v>17328</v>
      </c>
      <c r="T58" s="384">
        <f t="shared" si="71"/>
        <v>1947</v>
      </c>
      <c r="U58" s="428">
        <f t="shared" si="1"/>
        <v>1947</v>
      </c>
      <c r="V58" s="428">
        <f t="shared" si="2"/>
        <v>6</v>
      </c>
      <c r="W58" s="429">
        <f t="shared" si="3"/>
        <v>0</v>
      </c>
      <c r="X58" s="429">
        <f t="shared" si="4"/>
        <v>0</v>
      </c>
      <c r="Y58" s="429">
        <f t="shared" si="5"/>
        <v>0</v>
      </c>
      <c r="Z58" s="429">
        <f t="shared" si="6"/>
        <v>0</v>
      </c>
      <c r="AA58" s="429">
        <f t="shared" si="7"/>
        <v>0</v>
      </c>
      <c r="AB58" s="429">
        <f t="shared" si="8"/>
        <v>1</v>
      </c>
      <c r="AC58" s="429">
        <f t="shared" si="9"/>
        <v>0</v>
      </c>
      <c r="AD58" s="429">
        <f t="shared" si="10"/>
        <v>0</v>
      </c>
      <c r="AE58" s="429">
        <f t="shared" si="11"/>
        <v>0</v>
      </c>
      <c r="AF58" s="429">
        <f t="shared" si="12"/>
        <v>0</v>
      </c>
      <c r="AG58" s="429">
        <f t="shared" si="13"/>
        <v>0</v>
      </c>
      <c r="AH58" s="430">
        <f t="shared" si="14"/>
        <v>0</v>
      </c>
      <c r="AI58" s="781">
        <v>5130</v>
      </c>
      <c r="AJ58" s="766"/>
      <c r="AK58" s="766"/>
      <c r="AL58" s="782"/>
      <c r="AM58" s="413">
        <f t="shared" si="15"/>
        <v>0</v>
      </c>
      <c r="AN58" s="29"/>
      <c r="AO58" s="371" t="str">
        <f t="shared" si="16"/>
        <v>----</v>
      </c>
      <c r="AP58" s="371" t="str">
        <f t="shared" si="17"/>
        <v>----</v>
      </c>
      <c r="AQ58" s="806" t="str">
        <f t="shared" si="18"/>
        <v>no outlier detected</v>
      </c>
      <c r="AR58" s="806"/>
      <c r="AS58" s="431">
        <f t="shared" si="19"/>
        <v>47</v>
      </c>
      <c r="AT58" s="432">
        <f t="shared" si="20"/>
        <v>2.2127659574468086</v>
      </c>
      <c r="AU58" s="433">
        <f t="shared" si="21"/>
        <v>8.5428609381648144</v>
      </c>
      <c r="AV58" s="433">
        <f t="shared" si="22"/>
        <v>0</v>
      </c>
      <c r="AW58" s="433">
        <f t="shared" si="23"/>
        <v>8.5428609381648144</v>
      </c>
      <c r="AX58" s="433">
        <f t="shared" si="24"/>
        <v>1.108910891089109</v>
      </c>
      <c r="AY58" s="432">
        <f t="shared" si="25"/>
        <v>52.118811881188122</v>
      </c>
      <c r="AZ58" s="432">
        <f t="shared" si="26"/>
        <v>2.206496960486322</v>
      </c>
      <c r="BA58" s="434">
        <f t="shared" si="27"/>
        <v>-8.9260731661504167E-2</v>
      </c>
      <c r="BB58" s="435">
        <f t="shared" si="28"/>
        <v>0</v>
      </c>
      <c r="BC58" s="434">
        <f t="shared" si="29"/>
        <v>7.9674782167470527E-3</v>
      </c>
      <c r="BD58" s="434">
        <f t="shared" si="30"/>
        <v>0</v>
      </c>
      <c r="BE58" s="434">
        <f t="shared" si="31"/>
        <v>-7.1118293512393844E-4</v>
      </c>
      <c r="BF58" s="436">
        <f t="shared" si="32"/>
        <v>2.206496960486322</v>
      </c>
      <c r="BG58" s="437">
        <f t="shared" si="33"/>
        <v>5130</v>
      </c>
      <c r="BH58" s="434"/>
      <c r="BI58" s="707"/>
      <c r="BJ58" s="392"/>
      <c r="BK58" s="392"/>
      <c r="BL58" s="392"/>
      <c r="BM58" s="392"/>
      <c r="BN58" s="392"/>
      <c r="BO58" s="392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407"/>
      <c r="CL58" s="405"/>
      <c r="CM58" s="572">
        <v>29</v>
      </c>
      <c r="CN58" s="573">
        <f t="shared" si="50"/>
        <v>14061</v>
      </c>
      <c r="CO58" s="574">
        <f t="shared" si="51"/>
        <v>7180</v>
      </c>
      <c r="CP58" s="575" t="str">
        <f t="shared" si="52"/>
        <v>n</v>
      </c>
      <c r="CQ58" s="576" t="str">
        <f t="shared" si="53"/>
        <v>n</v>
      </c>
      <c r="CR58" s="392"/>
      <c r="CS58" s="572">
        <v>79</v>
      </c>
      <c r="CT58" s="573">
        <f t="shared" si="54"/>
        <v>32302</v>
      </c>
      <c r="CU58" s="574">
        <f t="shared" si="55"/>
        <v>3590</v>
      </c>
      <c r="CV58" s="575" t="str">
        <f t="shared" si="56"/>
        <v>n</v>
      </c>
      <c r="CW58" s="576" t="str">
        <f t="shared" si="57"/>
        <v>n</v>
      </c>
      <c r="CX58" s="392"/>
      <c r="CY58" s="572">
        <v>129</v>
      </c>
      <c r="CZ58" s="577" t="str">
        <f t="shared" si="58"/>
        <v>----</v>
      </c>
      <c r="DA58" s="578" t="str">
        <f t="shared" si="59"/>
        <v>----</v>
      </c>
      <c r="DB58" s="575" t="str">
        <f t="shared" si="60"/>
        <v>n</v>
      </c>
      <c r="DC58" s="579" t="str">
        <f t="shared" si="61"/>
        <v>n</v>
      </c>
      <c r="DD58" s="407"/>
      <c r="DE58" s="405"/>
      <c r="DF58" s="392"/>
      <c r="DG58" s="392"/>
      <c r="DH58" s="392"/>
      <c r="DI58" s="392"/>
      <c r="DJ58" s="392"/>
      <c r="DK58" s="392"/>
      <c r="DL58" s="392"/>
      <c r="DM58" s="392"/>
      <c r="DN58" s="407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</row>
    <row r="59" spans="1:152" x14ac:dyDescent="0.25">
      <c r="A59" s="704" t="s">
        <v>27</v>
      </c>
      <c r="B59" s="704"/>
      <c r="C59" s="705"/>
      <c r="D59" s="704"/>
      <c r="E59" s="704"/>
      <c r="F59" s="704"/>
      <c r="G59" s="704"/>
      <c r="H59" s="704"/>
      <c r="I59" s="704"/>
      <c r="J59" s="704"/>
      <c r="K59" s="704"/>
      <c r="L59" s="704"/>
      <c r="M59" s="704"/>
      <c r="N59" s="704"/>
      <c r="O59" s="704"/>
      <c r="P59" s="405"/>
      <c r="Q59" s="431">
        <f t="shared" si="34"/>
        <v>39</v>
      </c>
      <c r="R59" s="776">
        <v>9361500</v>
      </c>
      <c r="S59" s="775">
        <v>17672</v>
      </c>
      <c r="T59" s="384">
        <f t="shared" si="71"/>
        <v>1948</v>
      </c>
      <c r="U59" s="428">
        <f t="shared" si="1"/>
        <v>1948</v>
      </c>
      <c r="V59" s="428">
        <f t="shared" si="2"/>
        <v>5</v>
      </c>
      <c r="W59" s="429">
        <f t="shared" si="3"/>
        <v>0</v>
      </c>
      <c r="X59" s="429">
        <f t="shared" si="4"/>
        <v>0</v>
      </c>
      <c r="Y59" s="429">
        <f t="shared" si="5"/>
        <v>0</v>
      </c>
      <c r="Z59" s="429">
        <f t="shared" si="6"/>
        <v>0</v>
      </c>
      <c r="AA59" s="429">
        <f t="shared" si="7"/>
        <v>1</v>
      </c>
      <c r="AB59" s="429">
        <f t="shared" si="8"/>
        <v>0</v>
      </c>
      <c r="AC59" s="429">
        <f t="shared" si="9"/>
        <v>0</v>
      </c>
      <c r="AD59" s="429">
        <f t="shared" si="10"/>
        <v>0</v>
      </c>
      <c r="AE59" s="429">
        <f t="shared" si="11"/>
        <v>0</v>
      </c>
      <c r="AF59" s="429">
        <f t="shared" si="12"/>
        <v>0</v>
      </c>
      <c r="AG59" s="429">
        <f t="shared" si="13"/>
        <v>0</v>
      </c>
      <c r="AH59" s="430">
        <f t="shared" si="14"/>
        <v>0</v>
      </c>
      <c r="AI59" s="781">
        <v>8720</v>
      </c>
      <c r="AJ59" s="766"/>
      <c r="AK59" s="766"/>
      <c r="AL59" s="782"/>
      <c r="AM59" s="413">
        <f t="shared" si="15"/>
        <v>0</v>
      </c>
      <c r="AN59" s="29"/>
      <c r="AO59" s="371" t="str">
        <f t="shared" si="16"/>
        <v>----</v>
      </c>
      <c r="AP59" s="371" t="str">
        <f t="shared" si="17"/>
        <v>----</v>
      </c>
      <c r="AQ59" s="806" t="str">
        <f t="shared" si="18"/>
        <v>no outlier detected</v>
      </c>
      <c r="AR59" s="806"/>
      <c r="AS59" s="431">
        <f t="shared" si="19"/>
        <v>10</v>
      </c>
      <c r="AT59" s="432">
        <f t="shared" si="20"/>
        <v>10.4</v>
      </c>
      <c r="AU59" s="433">
        <f t="shared" si="21"/>
        <v>9.0733745169030247</v>
      </c>
      <c r="AV59" s="433">
        <f t="shared" si="22"/>
        <v>0</v>
      </c>
      <c r="AW59" s="433">
        <f t="shared" si="23"/>
        <v>9.0733745169030247</v>
      </c>
      <c r="AX59" s="433">
        <f t="shared" si="24"/>
        <v>1.108910891089109</v>
      </c>
      <c r="AY59" s="432">
        <f t="shared" si="25"/>
        <v>11.08910891089109</v>
      </c>
      <c r="AZ59" s="432">
        <f t="shared" si="26"/>
        <v>10.370535714285714</v>
      </c>
      <c r="BA59" s="434">
        <f t="shared" si="27"/>
        <v>0.44125284707670609</v>
      </c>
      <c r="BB59" s="435">
        <f t="shared" si="28"/>
        <v>0</v>
      </c>
      <c r="BC59" s="434">
        <f t="shared" si="29"/>
        <v>0.19470407505329898</v>
      </c>
      <c r="BD59" s="434">
        <f t="shared" si="30"/>
        <v>0</v>
      </c>
      <c r="BE59" s="434">
        <f t="shared" si="31"/>
        <v>8.5913727454704839E-2</v>
      </c>
      <c r="BF59" s="436">
        <f t="shared" si="32"/>
        <v>10.370535714285714</v>
      </c>
      <c r="BG59" s="437">
        <f t="shared" si="33"/>
        <v>8720</v>
      </c>
      <c r="BH59" s="434"/>
      <c r="BI59" s="707" t="s">
        <v>223</v>
      </c>
      <c r="BJ59" s="146"/>
      <c r="BK59" s="146"/>
      <c r="BL59" s="146"/>
      <c r="BM59" s="146"/>
      <c r="BN59" s="146"/>
      <c r="BO59" s="146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407"/>
      <c r="CL59" s="405"/>
      <c r="CM59" s="637">
        <v>30</v>
      </c>
      <c r="CN59" s="638">
        <f t="shared" si="50"/>
        <v>14387</v>
      </c>
      <c r="CO59" s="639">
        <f t="shared" si="51"/>
        <v>2750</v>
      </c>
      <c r="CP59" s="640" t="str">
        <f t="shared" si="52"/>
        <v>n</v>
      </c>
      <c r="CQ59" s="641" t="str">
        <f t="shared" si="53"/>
        <v>n</v>
      </c>
      <c r="CR59" s="392"/>
      <c r="CS59" s="637">
        <v>80</v>
      </c>
      <c r="CT59" s="638">
        <f t="shared" si="54"/>
        <v>32652</v>
      </c>
      <c r="CU59" s="639">
        <f t="shared" si="55"/>
        <v>2780</v>
      </c>
      <c r="CV59" s="640" t="str">
        <f t="shared" si="56"/>
        <v>n</v>
      </c>
      <c r="CW59" s="641" t="str">
        <f t="shared" si="57"/>
        <v>n</v>
      </c>
      <c r="CX59" s="392"/>
      <c r="CY59" s="637">
        <v>130</v>
      </c>
      <c r="CZ59" s="642" t="str">
        <f t="shared" si="58"/>
        <v>----</v>
      </c>
      <c r="DA59" s="643" t="str">
        <f t="shared" si="59"/>
        <v>----</v>
      </c>
      <c r="DB59" s="640" t="str">
        <f t="shared" si="60"/>
        <v>n</v>
      </c>
      <c r="DC59" s="644" t="str">
        <f t="shared" si="61"/>
        <v>n</v>
      </c>
      <c r="DD59" s="407"/>
      <c r="DE59" s="405"/>
      <c r="DF59" s="392"/>
      <c r="DG59" s="392"/>
      <c r="DH59" s="392"/>
      <c r="DI59" s="392"/>
      <c r="DJ59" s="392"/>
      <c r="DK59" s="392"/>
      <c r="DL59" s="392"/>
      <c r="DM59" s="392"/>
      <c r="DN59" s="407"/>
      <c r="DO59" s="143"/>
      <c r="DP59" s="143"/>
      <c r="DQ59" s="143"/>
      <c r="DR59" s="143"/>
      <c r="DS59" s="143"/>
      <c r="DT59" s="143"/>
      <c r="DU59" s="143"/>
      <c r="DV59" s="143"/>
      <c r="DW59" s="143"/>
      <c r="DX59" s="143"/>
      <c r="DY59" s="143"/>
      <c r="DZ59" s="143"/>
      <c r="EA59" s="143"/>
      <c r="EB59" s="143"/>
      <c r="EC59" s="143"/>
      <c r="ED59" s="143"/>
      <c r="EE59" s="143"/>
      <c r="EF59" s="143"/>
      <c r="EG59" s="143"/>
      <c r="EH59" s="143"/>
      <c r="EI59" s="143"/>
      <c r="EJ59" s="143"/>
      <c r="EK59" s="143"/>
      <c r="EL59" s="143"/>
      <c r="EM59" s="143"/>
      <c r="EN59" s="143"/>
      <c r="EO59" s="143"/>
      <c r="EP59" s="143"/>
      <c r="EQ59" s="143"/>
      <c r="ER59" s="143"/>
      <c r="ES59" s="143"/>
      <c r="ET59" s="143"/>
      <c r="EU59" s="143"/>
      <c r="EV59" s="143"/>
    </row>
    <row r="60" spans="1:152" x14ac:dyDescent="0.25">
      <c r="A60" s="704" t="s">
        <v>28</v>
      </c>
      <c r="B60" s="704"/>
      <c r="C60" s="705"/>
      <c r="D60" s="704"/>
      <c r="E60" s="704"/>
      <c r="F60" s="704"/>
      <c r="G60" s="704"/>
      <c r="H60" s="704"/>
      <c r="I60" s="704"/>
      <c r="J60" s="704"/>
      <c r="K60" s="704"/>
      <c r="L60" s="704"/>
      <c r="M60" s="704"/>
      <c r="N60" s="704"/>
      <c r="O60" s="704"/>
      <c r="P60" s="405"/>
      <c r="Q60" s="540">
        <f t="shared" si="34"/>
        <v>40</v>
      </c>
      <c r="R60" s="777">
        <v>9361500</v>
      </c>
      <c r="S60" s="778">
        <v>18068</v>
      </c>
      <c r="T60" s="539">
        <f t="shared" si="71"/>
        <v>1949</v>
      </c>
      <c r="U60" s="428">
        <f t="shared" si="1"/>
        <v>1949</v>
      </c>
      <c r="V60" s="428">
        <f t="shared" si="2"/>
        <v>6</v>
      </c>
      <c r="W60" s="429">
        <f t="shared" si="3"/>
        <v>0</v>
      </c>
      <c r="X60" s="429">
        <f t="shared" si="4"/>
        <v>0</v>
      </c>
      <c r="Y60" s="429">
        <f t="shared" si="5"/>
        <v>0</v>
      </c>
      <c r="Z60" s="429">
        <f t="shared" si="6"/>
        <v>0</v>
      </c>
      <c r="AA60" s="429">
        <f t="shared" si="7"/>
        <v>0</v>
      </c>
      <c r="AB60" s="429">
        <f t="shared" si="8"/>
        <v>1</v>
      </c>
      <c r="AC60" s="429">
        <f t="shared" si="9"/>
        <v>0</v>
      </c>
      <c r="AD60" s="429">
        <f t="shared" si="10"/>
        <v>0</v>
      </c>
      <c r="AE60" s="429">
        <f t="shared" si="11"/>
        <v>0</v>
      </c>
      <c r="AF60" s="429">
        <f t="shared" si="12"/>
        <v>0</v>
      </c>
      <c r="AG60" s="429">
        <f t="shared" si="13"/>
        <v>0</v>
      </c>
      <c r="AH60" s="430">
        <f t="shared" si="14"/>
        <v>0</v>
      </c>
      <c r="AI60" s="783">
        <v>12700</v>
      </c>
      <c r="AJ60" s="784"/>
      <c r="AK60" s="784"/>
      <c r="AL60" s="785"/>
      <c r="AM60" s="413">
        <f t="shared" si="15"/>
        <v>0</v>
      </c>
      <c r="AN60" s="29"/>
      <c r="AO60" s="372" t="str">
        <f t="shared" si="16"/>
        <v>----</v>
      </c>
      <c r="AP60" s="372" t="str">
        <f t="shared" si="17"/>
        <v>----</v>
      </c>
      <c r="AQ60" s="807" t="str">
        <f t="shared" si="18"/>
        <v>no outlier detected</v>
      </c>
      <c r="AR60" s="807"/>
      <c r="AS60" s="540">
        <f t="shared" si="19"/>
        <v>3</v>
      </c>
      <c r="AT60" s="541">
        <f t="shared" si="20"/>
        <v>34.666666666666664</v>
      </c>
      <c r="AU60" s="542">
        <f t="shared" si="21"/>
        <v>9.449357272446683</v>
      </c>
      <c r="AV60" s="542">
        <f t="shared" si="22"/>
        <v>0</v>
      </c>
      <c r="AW60" s="542">
        <f t="shared" si="23"/>
        <v>9.449357272446683</v>
      </c>
      <c r="AX60" s="542">
        <f t="shared" si="24"/>
        <v>1.108910891089109</v>
      </c>
      <c r="AY60" s="541">
        <f t="shared" si="25"/>
        <v>3.326732673267327</v>
      </c>
      <c r="AZ60" s="541">
        <f t="shared" si="26"/>
        <v>34.56845238095238</v>
      </c>
      <c r="BA60" s="434">
        <f t="shared" si="27"/>
        <v>0.81723560262036443</v>
      </c>
      <c r="BB60" s="435">
        <f t="shared" si="28"/>
        <v>0</v>
      </c>
      <c r="BC60" s="434">
        <f t="shared" si="29"/>
        <v>0.66787403019027025</v>
      </c>
      <c r="BD60" s="434">
        <f t="shared" si="30"/>
        <v>0</v>
      </c>
      <c r="BE60" s="434">
        <f t="shared" si="31"/>
        <v>0.54581043553703701</v>
      </c>
      <c r="BF60" s="436">
        <f t="shared" si="32"/>
        <v>34.56845238095238</v>
      </c>
      <c r="BG60" s="437">
        <f t="shared" si="33"/>
        <v>12700</v>
      </c>
      <c r="BH60" s="434"/>
      <c r="BI60" s="405"/>
      <c r="BJ60" s="143"/>
      <c r="BK60" s="143"/>
      <c r="BL60" s="143"/>
      <c r="BM60" s="143"/>
      <c r="BN60" s="143"/>
      <c r="BO60" s="143"/>
      <c r="BP60" s="392"/>
      <c r="BQ60" s="392"/>
      <c r="BR60" s="392"/>
      <c r="BS60" s="392"/>
      <c r="BT60" s="392"/>
      <c r="BU60" s="392"/>
      <c r="BV60" s="392"/>
      <c r="BW60" s="392"/>
      <c r="BX60" s="392"/>
      <c r="BY60" s="392"/>
      <c r="BZ60" s="392"/>
      <c r="CA60" s="392"/>
      <c r="CB60" s="392"/>
      <c r="CC60" s="392"/>
      <c r="CD60" s="392"/>
      <c r="CE60" s="392"/>
      <c r="CF60" s="392"/>
      <c r="CG60" s="392"/>
      <c r="CH60" s="392"/>
      <c r="CI60" s="392"/>
      <c r="CJ60" s="392"/>
      <c r="CK60" s="407"/>
      <c r="CL60" s="405"/>
      <c r="CM60" s="649">
        <v>31</v>
      </c>
      <c r="CN60" s="650">
        <f t="shared" si="50"/>
        <v>14746</v>
      </c>
      <c r="CO60" s="651">
        <f t="shared" si="51"/>
        <v>3170</v>
      </c>
      <c r="CP60" s="652" t="str">
        <f t="shared" si="52"/>
        <v>n</v>
      </c>
      <c r="CQ60" s="653" t="str">
        <f t="shared" si="53"/>
        <v>n</v>
      </c>
      <c r="CR60" s="392"/>
      <c r="CS60" s="649">
        <v>81</v>
      </c>
      <c r="CT60" s="650">
        <f t="shared" si="54"/>
        <v>33030</v>
      </c>
      <c r="CU60" s="651">
        <f t="shared" si="55"/>
        <v>4660</v>
      </c>
      <c r="CV60" s="652" t="str">
        <f t="shared" si="56"/>
        <v>n</v>
      </c>
      <c r="CW60" s="653" t="str">
        <f t="shared" si="57"/>
        <v>n</v>
      </c>
      <c r="CX60" s="392"/>
      <c r="CY60" s="649">
        <v>131</v>
      </c>
      <c r="CZ60" s="654" t="str">
        <f t="shared" si="58"/>
        <v>----</v>
      </c>
      <c r="DA60" s="655" t="str">
        <f t="shared" si="59"/>
        <v>----</v>
      </c>
      <c r="DB60" s="652" t="str">
        <f t="shared" si="60"/>
        <v>n</v>
      </c>
      <c r="DC60" s="656" t="str">
        <f t="shared" si="61"/>
        <v>n</v>
      </c>
      <c r="DD60" s="407"/>
      <c r="DE60" s="405"/>
      <c r="DF60" s="392"/>
      <c r="DG60" s="392"/>
      <c r="DH60" s="392"/>
      <c r="DI60" s="392"/>
      <c r="DJ60" s="392"/>
      <c r="DK60" s="392"/>
      <c r="DL60" s="392"/>
      <c r="DM60" s="392"/>
      <c r="DN60" s="407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</row>
    <row r="61" spans="1:152" x14ac:dyDescent="0.25">
      <c r="A61" s="704" t="s">
        <v>281</v>
      </c>
      <c r="B61" s="704"/>
      <c r="C61" s="705"/>
      <c r="D61" s="704"/>
      <c r="E61" s="704"/>
      <c r="F61" s="704"/>
      <c r="G61" s="704"/>
      <c r="H61" s="704"/>
      <c r="I61" s="704"/>
      <c r="J61" s="704"/>
      <c r="K61" s="704"/>
      <c r="L61" s="704"/>
      <c r="M61" s="704"/>
      <c r="N61" s="704"/>
      <c r="O61" s="704"/>
      <c r="P61" s="405"/>
      <c r="Q61" s="431">
        <f t="shared" si="34"/>
        <v>41</v>
      </c>
      <c r="R61" s="776">
        <v>9361500</v>
      </c>
      <c r="S61" s="775">
        <v>18415</v>
      </c>
      <c r="T61" s="384">
        <f t="shared" si="71"/>
        <v>1950</v>
      </c>
      <c r="U61" s="428">
        <f t="shared" si="1"/>
        <v>1950</v>
      </c>
      <c r="V61" s="428">
        <f t="shared" si="2"/>
        <v>6</v>
      </c>
      <c r="W61" s="429">
        <f t="shared" si="3"/>
        <v>0</v>
      </c>
      <c r="X61" s="429">
        <f t="shared" si="4"/>
        <v>0</v>
      </c>
      <c r="Y61" s="429">
        <f t="shared" si="5"/>
        <v>0</v>
      </c>
      <c r="Z61" s="429">
        <f t="shared" si="6"/>
        <v>0</v>
      </c>
      <c r="AA61" s="429">
        <f t="shared" si="7"/>
        <v>0</v>
      </c>
      <c r="AB61" s="429">
        <f t="shared" si="8"/>
        <v>1</v>
      </c>
      <c r="AC61" s="429">
        <f t="shared" si="9"/>
        <v>0</v>
      </c>
      <c r="AD61" s="429">
        <f t="shared" si="10"/>
        <v>0</v>
      </c>
      <c r="AE61" s="429">
        <f t="shared" si="11"/>
        <v>0</v>
      </c>
      <c r="AF61" s="429">
        <f t="shared" si="12"/>
        <v>0</v>
      </c>
      <c r="AG61" s="429">
        <f t="shared" si="13"/>
        <v>0</v>
      </c>
      <c r="AH61" s="430">
        <f t="shared" si="14"/>
        <v>0</v>
      </c>
      <c r="AI61" s="781">
        <v>3280</v>
      </c>
      <c r="AJ61" s="766"/>
      <c r="AK61" s="766"/>
      <c r="AL61" s="782"/>
      <c r="AM61" s="413">
        <f t="shared" si="15"/>
        <v>0</v>
      </c>
      <c r="AN61" s="29"/>
      <c r="AO61" s="371" t="str">
        <f t="shared" si="16"/>
        <v>----</v>
      </c>
      <c r="AP61" s="371" t="str">
        <f t="shared" si="17"/>
        <v>----</v>
      </c>
      <c r="AQ61" s="806" t="str">
        <f t="shared" si="18"/>
        <v>no outlier detected</v>
      </c>
      <c r="AR61" s="806"/>
      <c r="AS61" s="431">
        <f t="shared" si="19"/>
        <v>91</v>
      </c>
      <c r="AT61" s="432">
        <f t="shared" si="20"/>
        <v>1.1428571428571428</v>
      </c>
      <c r="AU61" s="433">
        <f t="shared" si="21"/>
        <v>8.09559870137819</v>
      </c>
      <c r="AV61" s="433">
        <f t="shared" si="22"/>
        <v>0</v>
      </c>
      <c r="AW61" s="433">
        <f t="shared" si="23"/>
        <v>8.09559870137819</v>
      </c>
      <c r="AX61" s="433">
        <f t="shared" si="24"/>
        <v>1.108910891089109</v>
      </c>
      <c r="AY61" s="432">
        <f t="shared" si="25"/>
        <v>100.91089108910892</v>
      </c>
      <c r="AZ61" s="432">
        <f t="shared" si="26"/>
        <v>1.1396193092621663</v>
      </c>
      <c r="BA61" s="434">
        <f t="shared" si="27"/>
        <v>-0.53652296844812852</v>
      </c>
      <c r="BB61" s="435">
        <f t="shared" si="28"/>
        <v>0</v>
      </c>
      <c r="BC61" s="434">
        <f t="shared" si="29"/>
        <v>0.28785689567239153</v>
      </c>
      <c r="BD61" s="434">
        <f t="shared" si="30"/>
        <v>0</v>
      </c>
      <c r="BE61" s="434">
        <f t="shared" si="31"/>
        <v>-0.15444183615441476</v>
      </c>
      <c r="BF61" s="436">
        <f t="shared" si="32"/>
        <v>1.1396193092621663</v>
      </c>
      <c r="BG61" s="437">
        <f t="shared" si="33"/>
        <v>3280</v>
      </c>
      <c r="BH61" s="434"/>
      <c r="BI61" s="405"/>
      <c r="BJ61" s="143"/>
      <c r="BK61" s="143"/>
      <c r="BL61" s="143"/>
      <c r="BM61" s="143"/>
      <c r="BN61" s="143"/>
      <c r="BO61" s="143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407"/>
      <c r="CL61" s="405"/>
      <c r="CM61" s="572">
        <v>32</v>
      </c>
      <c r="CN61" s="573">
        <f t="shared" si="50"/>
        <v>15110</v>
      </c>
      <c r="CO61" s="574">
        <f t="shared" si="51"/>
        <v>10500</v>
      </c>
      <c r="CP61" s="575" t="str">
        <f t="shared" si="52"/>
        <v>n</v>
      </c>
      <c r="CQ61" s="576" t="str">
        <f t="shared" si="53"/>
        <v>n</v>
      </c>
      <c r="CR61" s="392"/>
      <c r="CS61" s="572">
        <v>82</v>
      </c>
      <c r="CT61" s="573">
        <f t="shared" si="54"/>
        <v>33398</v>
      </c>
      <c r="CU61" s="574">
        <f t="shared" si="55"/>
        <v>3610</v>
      </c>
      <c r="CV61" s="575" t="str">
        <f t="shared" si="56"/>
        <v>n</v>
      </c>
      <c r="CW61" s="576" t="str">
        <f t="shared" si="57"/>
        <v>n</v>
      </c>
      <c r="CX61" s="392"/>
      <c r="CY61" s="572">
        <v>132</v>
      </c>
      <c r="CZ61" s="577" t="str">
        <f t="shared" si="58"/>
        <v>----</v>
      </c>
      <c r="DA61" s="578" t="str">
        <f t="shared" si="59"/>
        <v>----</v>
      </c>
      <c r="DB61" s="575" t="str">
        <f t="shared" si="60"/>
        <v>n</v>
      </c>
      <c r="DC61" s="579" t="str">
        <f t="shared" si="61"/>
        <v>n</v>
      </c>
      <c r="DD61" s="407"/>
      <c r="DE61" s="405"/>
      <c r="DF61" s="392"/>
      <c r="DG61" s="392"/>
      <c r="DH61" s="392"/>
      <c r="DI61" s="392"/>
      <c r="DJ61" s="392"/>
      <c r="DK61" s="392"/>
      <c r="DL61" s="392"/>
      <c r="DM61" s="392"/>
      <c r="DN61" s="407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  <c r="EO61" s="143"/>
      <c r="EP61" s="143"/>
      <c r="EQ61" s="143"/>
      <c r="ER61" s="143"/>
      <c r="ES61" s="143"/>
      <c r="ET61" s="143"/>
      <c r="EU61" s="143"/>
      <c r="EV61" s="143"/>
    </row>
    <row r="62" spans="1:152" x14ac:dyDescent="0.25">
      <c r="A62" s="704" t="s">
        <v>9</v>
      </c>
      <c r="B62" s="704"/>
      <c r="C62" s="705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405"/>
      <c r="Q62" s="431">
        <f t="shared" si="34"/>
        <v>42</v>
      </c>
      <c r="R62" s="776">
        <v>9361500</v>
      </c>
      <c r="S62" s="775">
        <v>18776</v>
      </c>
      <c r="T62" s="384">
        <f t="shared" si="71"/>
        <v>1951</v>
      </c>
      <c r="U62" s="428">
        <f t="shared" si="1"/>
        <v>1951</v>
      </c>
      <c r="V62" s="428">
        <f t="shared" si="2"/>
        <v>5</v>
      </c>
      <c r="W62" s="429">
        <f t="shared" si="3"/>
        <v>0</v>
      </c>
      <c r="X62" s="429">
        <f t="shared" si="4"/>
        <v>0</v>
      </c>
      <c r="Y62" s="429">
        <f t="shared" si="5"/>
        <v>0</v>
      </c>
      <c r="Z62" s="429">
        <f t="shared" si="6"/>
        <v>0</v>
      </c>
      <c r="AA62" s="429">
        <f t="shared" si="7"/>
        <v>1</v>
      </c>
      <c r="AB62" s="429">
        <f t="shared" si="8"/>
        <v>0</v>
      </c>
      <c r="AC62" s="429">
        <f t="shared" si="9"/>
        <v>0</v>
      </c>
      <c r="AD62" s="429">
        <f t="shared" si="10"/>
        <v>0</v>
      </c>
      <c r="AE62" s="429">
        <f t="shared" si="11"/>
        <v>0</v>
      </c>
      <c r="AF62" s="429">
        <f t="shared" si="12"/>
        <v>0</v>
      </c>
      <c r="AG62" s="429">
        <f t="shared" si="13"/>
        <v>0</v>
      </c>
      <c r="AH62" s="430">
        <f t="shared" si="14"/>
        <v>0</v>
      </c>
      <c r="AI62" s="781">
        <v>4320</v>
      </c>
      <c r="AJ62" s="766"/>
      <c r="AK62" s="766"/>
      <c r="AL62" s="782"/>
      <c r="AM62" s="413">
        <f t="shared" si="15"/>
        <v>0</v>
      </c>
      <c r="AN62" s="29"/>
      <c r="AO62" s="371" t="str">
        <f t="shared" si="16"/>
        <v>----</v>
      </c>
      <c r="AP62" s="371" t="str">
        <f t="shared" si="17"/>
        <v>----</v>
      </c>
      <c r="AQ62" s="806" t="str">
        <f t="shared" si="18"/>
        <v>no outlier detected</v>
      </c>
      <c r="AR62" s="806"/>
      <c r="AS62" s="431">
        <f t="shared" si="19"/>
        <v>67</v>
      </c>
      <c r="AT62" s="432">
        <f t="shared" si="20"/>
        <v>1.5522388059701493</v>
      </c>
      <c r="AU62" s="433">
        <f t="shared" si="21"/>
        <v>8.3710106812381557</v>
      </c>
      <c r="AV62" s="433">
        <f t="shared" si="22"/>
        <v>0</v>
      </c>
      <c r="AW62" s="433">
        <f t="shared" si="23"/>
        <v>8.3710106812381557</v>
      </c>
      <c r="AX62" s="433">
        <f t="shared" si="24"/>
        <v>1.108910891089109</v>
      </c>
      <c r="AY62" s="432">
        <f t="shared" si="25"/>
        <v>74.297029702970306</v>
      </c>
      <c r="AZ62" s="432">
        <f t="shared" si="26"/>
        <v>1.5478411513859274</v>
      </c>
      <c r="BA62" s="434">
        <f t="shared" si="27"/>
        <v>-0.26111098858816284</v>
      </c>
      <c r="BB62" s="435">
        <f t="shared" si="28"/>
        <v>0</v>
      </c>
      <c r="BC62" s="434">
        <f t="shared" si="29"/>
        <v>6.8178948361487704E-2</v>
      </c>
      <c r="BD62" s="434">
        <f t="shared" si="30"/>
        <v>0</v>
      </c>
      <c r="BE62" s="434">
        <f t="shared" si="31"/>
        <v>-1.780227260756936E-2</v>
      </c>
      <c r="BF62" s="436">
        <f t="shared" si="32"/>
        <v>1.5478411513859274</v>
      </c>
      <c r="BG62" s="437">
        <f t="shared" si="33"/>
        <v>4320</v>
      </c>
      <c r="BH62" s="434"/>
      <c r="BI62" s="405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43"/>
      <c r="CK62" s="407"/>
      <c r="CL62" s="405"/>
      <c r="CM62" s="572">
        <v>33</v>
      </c>
      <c r="CN62" s="573">
        <f t="shared" si="50"/>
        <v>15504</v>
      </c>
      <c r="CO62" s="574">
        <f t="shared" si="51"/>
        <v>5450</v>
      </c>
      <c r="CP62" s="575" t="str">
        <f t="shared" si="52"/>
        <v>n</v>
      </c>
      <c r="CQ62" s="576" t="str">
        <f t="shared" si="53"/>
        <v>n</v>
      </c>
      <c r="CR62" s="392"/>
      <c r="CS62" s="572">
        <v>83</v>
      </c>
      <c r="CT62" s="573">
        <f t="shared" si="54"/>
        <v>33751</v>
      </c>
      <c r="CU62" s="574">
        <f t="shared" si="55"/>
        <v>3690</v>
      </c>
      <c r="CV62" s="575" t="str">
        <f t="shared" si="56"/>
        <v>n</v>
      </c>
      <c r="CW62" s="576" t="str">
        <f t="shared" si="57"/>
        <v>n</v>
      </c>
      <c r="CX62" s="392"/>
      <c r="CY62" s="572">
        <v>133</v>
      </c>
      <c r="CZ62" s="577" t="str">
        <f t="shared" si="58"/>
        <v>----</v>
      </c>
      <c r="DA62" s="578" t="str">
        <f t="shared" si="59"/>
        <v>----</v>
      </c>
      <c r="DB62" s="575" t="str">
        <f t="shared" si="60"/>
        <v>n</v>
      </c>
      <c r="DC62" s="579" t="str">
        <f t="shared" si="61"/>
        <v>n</v>
      </c>
      <c r="DD62" s="407"/>
      <c r="DE62" s="405"/>
      <c r="DF62" s="392"/>
      <c r="DG62" s="392"/>
      <c r="DH62" s="392"/>
      <c r="DI62" s="392"/>
      <c r="DJ62" s="392"/>
      <c r="DK62" s="392"/>
      <c r="DL62" s="392"/>
      <c r="DM62" s="392"/>
      <c r="DN62" s="407"/>
      <c r="DO62" s="143"/>
      <c r="DP62" s="143"/>
      <c r="DQ62" s="143"/>
      <c r="DR62" s="143"/>
      <c r="DS62" s="143"/>
      <c r="DT62" s="143"/>
      <c r="DU62" s="143"/>
      <c r="DV62" s="143"/>
      <c r="DW62" s="143"/>
      <c r="DX62" s="143"/>
      <c r="DY62" s="143"/>
      <c r="DZ62" s="143"/>
      <c r="EA62" s="143"/>
      <c r="EB62" s="143"/>
      <c r="EC62" s="143"/>
      <c r="ED62" s="143"/>
      <c r="EE62" s="143"/>
      <c r="EF62" s="143"/>
      <c r="EG62" s="143"/>
      <c r="EH62" s="143"/>
      <c r="EI62" s="143"/>
      <c r="EJ62" s="143"/>
      <c r="EK62" s="143"/>
      <c r="EL62" s="143"/>
      <c r="EM62" s="143"/>
      <c r="EN62" s="143"/>
      <c r="EO62" s="143"/>
      <c r="EP62" s="143"/>
      <c r="EQ62" s="143"/>
      <c r="ER62" s="143"/>
      <c r="ES62" s="143"/>
      <c r="ET62" s="143"/>
      <c r="EU62" s="143"/>
      <c r="EV62" s="143"/>
    </row>
    <row r="63" spans="1:152" x14ac:dyDescent="0.25">
      <c r="A63" s="704" t="s">
        <v>29</v>
      </c>
      <c r="B63" s="704"/>
      <c r="C63" s="705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405"/>
      <c r="Q63" s="431">
        <f t="shared" si="34"/>
        <v>43</v>
      </c>
      <c r="R63" s="776">
        <v>9361500</v>
      </c>
      <c r="S63" s="775">
        <v>19156</v>
      </c>
      <c r="T63" s="384">
        <f t="shared" si="71"/>
        <v>1952</v>
      </c>
      <c r="U63" s="428">
        <f t="shared" si="1"/>
        <v>1952</v>
      </c>
      <c r="V63" s="428">
        <f t="shared" si="2"/>
        <v>6</v>
      </c>
      <c r="W63" s="429">
        <f t="shared" si="3"/>
        <v>0</v>
      </c>
      <c r="X63" s="429">
        <f t="shared" si="4"/>
        <v>0</v>
      </c>
      <c r="Y63" s="429">
        <f t="shared" si="5"/>
        <v>0</v>
      </c>
      <c r="Z63" s="429">
        <f t="shared" si="6"/>
        <v>0</v>
      </c>
      <c r="AA63" s="429">
        <f t="shared" si="7"/>
        <v>0</v>
      </c>
      <c r="AB63" s="429">
        <f t="shared" si="8"/>
        <v>1</v>
      </c>
      <c r="AC63" s="429">
        <f t="shared" si="9"/>
        <v>0</v>
      </c>
      <c r="AD63" s="429">
        <f t="shared" si="10"/>
        <v>0</v>
      </c>
      <c r="AE63" s="429">
        <f t="shared" si="11"/>
        <v>0</v>
      </c>
      <c r="AF63" s="429">
        <f t="shared" si="12"/>
        <v>0</v>
      </c>
      <c r="AG63" s="429">
        <f t="shared" si="13"/>
        <v>0</v>
      </c>
      <c r="AH63" s="430">
        <f t="shared" si="14"/>
        <v>0</v>
      </c>
      <c r="AI63" s="781">
        <v>8450</v>
      </c>
      <c r="AJ63" s="766"/>
      <c r="AK63" s="766"/>
      <c r="AL63" s="782"/>
      <c r="AM63" s="413">
        <f t="shared" si="15"/>
        <v>0</v>
      </c>
      <c r="AN63" s="29"/>
      <c r="AO63" s="371" t="str">
        <f t="shared" si="16"/>
        <v>----</v>
      </c>
      <c r="AP63" s="371" t="str">
        <f t="shared" si="17"/>
        <v>----</v>
      </c>
      <c r="AQ63" s="806" t="str">
        <f t="shared" si="18"/>
        <v>no outlier detected</v>
      </c>
      <c r="AR63" s="806"/>
      <c r="AS63" s="431">
        <f t="shared" si="19"/>
        <v>13</v>
      </c>
      <c r="AT63" s="432">
        <f t="shared" si="20"/>
        <v>8</v>
      </c>
      <c r="AU63" s="433">
        <f t="shared" si="21"/>
        <v>9.041921720351219</v>
      </c>
      <c r="AV63" s="433">
        <f t="shared" si="22"/>
        <v>0</v>
      </c>
      <c r="AW63" s="433">
        <f t="shared" si="23"/>
        <v>9.041921720351219</v>
      </c>
      <c r="AX63" s="433">
        <f t="shared" si="24"/>
        <v>1.108910891089109</v>
      </c>
      <c r="AY63" s="432">
        <f t="shared" si="25"/>
        <v>14.415841584158418</v>
      </c>
      <c r="AZ63" s="432">
        <f t="shared" si="26"/>
        <v>7.9773351648351634</v>
      </c>
      <c r="BA63" s="434">
        <f t="shared" si="27"/>
        <v>0.40980005052490043</v>
      </c>
      <c r="BB63" s="435">
        <f t="shared" si="28"/>
        <v>0</v>
      </c>
      <c r="BC63" s="434">
        <f t="shared" si="29"/>
        <v>0.16793608141021094</v>
      </c>
      <c r="BD63" s="434">
        <f t="shared" si="30"/>
        <v>0</v>
      </c>
      <c r="BE63" s="434">
        <f t="shared" si="31"/>
        <v>6.8820214646858238E-2</v>
      </c>
      <c r="BF63" s="436">
        <f t="shared" si="32"/>
        <v>7.9773351648351634</v>
      </c>
      <c r="BG63" s="437">
        <f t="shared" si="33"/>
        <v>8450</v>
      </c>
      <c r="BH63" s="434"/>
      <c r="BI63" s="405"/>
      <c r="BJ63" s="143"/>
      <c r="BK63" s="143"/>
      <c r="BL63" s="143"/>
      <c r="BM63" s="143"/>
      <c r="BN63" s="143"/>
      <c r="BO63" s="143"/>
      <c r="BP63" s="143"/>
      <c r="BQ63" s="143"/>
      <c r="BR63" s="143"/>
      <c r="BS63" s="143"/>
      <c r="BT63" s="143"/>
      <c r="BU63" s="143"/>
      <c r="BV63" s="143"/>
      <c r="BW63" s="143"/>
      <c r="BX63" s="143"/>
      <c r="BY63" s="143"/>
      <c r="BZ63" s="143"/>
      <c r="CA63" s="143"/>
      <c r="CB63" s="143"/>
      <c r="CC63" s="143"/>
      <c r="CD63" s="143"/>
      <c r="CE63" s="143"/>
      <c r="CF63" s="143"/>
      <c r="CG63" s="143"/>
      <c r="CH63" s="143"/>
      <c r="CI63" s="143"/>
      <c r="CJ63" s="143"/>
      <c r="CK63" s="407"/>
      <c r="CL63" s="405"/>
      <c r="CM63" s="572">
        <v>34</v>
      </c>
      <c r="CN63" s="573">
        <f t="shared" si="50"/>
        <v>15829</v>
      </c>
      <c r="CO63" s="574">
        <f t="shared" si="51"/>
        <v>3940</v>
      </c>
      <c r="CP63" s="575" t="str">
        <f t="shared" si="52"/>
        <v>n</v>
      </c>
      <c r="CQ63" s="576" t="str">
        <f t="shared" si="53"/>
        <v>n</v>
      </c>
      <c r="CR63" s="392"/>
      <c r="CS63" s="572">
        <v>84</v>
      </c>
      <c r="CT63" s="573">
        <f t="shared" si="54"/>
        <v>34117</v>
      </c>
      <c r="CU63" s="574">
        <f t="shared" si="55"/>
        <v>6800</v>
      </c>
      <c r="CV63" s="575" t="str">
        <f t="shared" si="56"/>
        <v>n</v>
      </c>
      <c r="CW63" s="576" t="str">
        <f t="shared" si="57"/>
        <v>n</v>
      </c>
      <c r="CX63" s="392"/>
      <c r="CY63" s="572">
        <v>134</v>
      </c>
      <c r="CZ63" s="577" t="str">
        <f t="shared" si="58"/>
        <v>----</v>
      </c>
      <c r="DA63" s="578" t="str">
        <f t="shared" si="59"/>
        <v>----</v>
      </c>
      <c r="DB63" s="575" t="str">
        <f t="shared" si="60"/>
        <v>n</v>
      </c>
      <c r="DC63" s="579" t="str">
        <f t="shared" si="61"/>
        <v>n</v>
      </c>
      <c r="DD63" s="407"/>
      <c r="DE63" s="405"/>
      <c r="DF63" s="392"/>
      <c r="DG63" s="392"/>
      <c r="DH63" s="392"/>
      <c r="DI63" s="392"/>
      <c r="DJ63" s="392"/>
      <c r="DK63" s="392"/>
      <c r="DL63" s="392"/>
      <c r="DM63" s="392"/>
      <c r="DN63" s="407"/>
      <c r="DO63" s="143"/>
      <c r="DP63" s="143"/>
      <c r="DQ63" s="143"/>
      <c r="DR63" s="143"/>
      <c r="DS63" s="143"/>
      <c r="DT63" s="143"/>
      <c r="DU63" s="143"/>
      <c r="DV63" s="143"/>
      <c r="DW63" s="143"/>
      <c r="DX63" s="143"/>
      <c r="DY63" s="143"/>
      <c r="DZ63" s="143"/>
      <c r="EA63" s="143"/>
      <c r="EB63" s="143"/>
      <c r="EC63" s="143"/>
      <c r="ED63" s="143"/>
      <c r="EE63" s="143"/>
      <c r="EF63" s="143"/>
      <c r="EG63" s="143"/>
      <c r="EH63" s="143"/>
      <c r="EI63" s="143"/>
      <c r="EJ63" s="143"/>
      <c r="EK63" s="143"/>
      <c r="EL63" s="143"/>
      <c r="EM63" s="143"/>
      <c r="EN63" s="143"/>
      <c r="EO63" s="143"/>
      <c r="EP63" s="143"/>
      <c r="EQ63" s="143"/>
      <c r="ER63" s="143"/>
      <c r="ES63" s="143"/>
      <c r="ET63" s="143"/>
      <c r="EU63" s="143"/>
      <c r="EV63" s="143"/>
    </row>
    <row r="64" spans="1:152" x14ac:dyDescent="0.25">
      <c r="A64" s="704" t="s">
        <v>30</v>
      </c>
      <c r="B64" s="704"/>
      <c r="C64" s="705"/>
      <c r="D64" s="704"/>
      <c r="E64" s="704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405"/>
      <c r="Q64" s="431">
        <f t="shared" si="34"/>
        <v>44</v>
      </c>
      <c r="R64" s="776">
        <v>9361500</v>
      </c>
      <c r="S64" s="775">
        <v>19523</v>
      </c>
      <c r="T64" s="384">
        <f t="shared" si="71"/>
        <v>1953</v>
      </c>
      <c r="U64" s="428">
        <f t="shared" si="1"/>
        <v>1953</v>
      </c>
      <c r="V64" s="428">
        <f t="shared" si="2"/>
        <v>6</v>
      </c>
      <c r="W64" s="429">
        <f t="shared" si="3"/>
        <v>0</v>
      </c>
      <c r="X64" s="429">
        <f t="shared" si="4"/>
        <v>0</v>
      </c>
      <c r="Y64" s="429">
        <f t="shared" si="5"/>
        <v>0</v>
      </c>
      <c r="Z64" s="429">
        <f t="shared" si="6"/>
        <v>0</v>
      </c>
      <c r="AA64" s="429">
        <f t="shared" si="7"/>
        <v>0</v>
      </c>
      <c r="AB64" s="429">
        <f t="shared" si="8"/>
        <v>1</v>
      </c>
      <c r="AC64" s="429">
        <f t="shared" si="9"/>
        <v>0</v>
      </c>
      <c r="AD64" s="429">
        <f t="shared" si="10"/>
        <v>0</v>
      </c>
      <c r="AE64" s="429">
        <f t="shared" si="11"/>
        <v>0</v>
      </c>
      <c r="AF64" s="429">
        <f t="shared" si="12"/>
        <v>0</v>
      </c>
      <c r="AG64" s="429">
        <f t="shared" si="13"/>
        <v>0</v>
      </c>
      <c r="AH64" s="430">
        <f t="shared" si="14"/>
        <v>0</v>
      </c>
      <c r="AI64" s="781">
        <v>5430</v>
      </c>
      <c r="AJ64" s="766"/>
      <c r="AK64" s="766"/>
      <c r="AL64" s="782"/>
      <c r="AM64" s="413">
        <f t="shared" si="15"/>
        <v>0</v>
      </c>
      <c r="AN64" s="29"/>
      <c r="AO64" s="371" t="str">
        <f t="shared" si="16"/>
        <v>----</v>
      </c>
      <c r="AP64" s="371" t="str">
        <f t="shared" si="17"/>
        <v>----</v>
      </c>
      <c r="AQ64" s="806" t="str">
        <f t="shared" si="18"/>
        <v>no outlier detected</v>
      </c>
      <c r="AR64" s="806"/>
      <c r="AS64" s="431">
        <f t="shared" si="19"/>
        <v>42</v>
      </c>
      <c r="AT64" s="432">
        <f t="shared" si="20"/>
        <v>2.4761904761904763</v>
      </c>
      <c r="AU64" s="433">
        <f t="shared" si="21"/>
        <v>8.5996944129279811</v>
      </c>
      <c r="AV64" s="433">
        <f t="shared" si="22"/>
        <v>0</v>
      </c>
      <c r="AW64" s="433">
        <f t="shared" si="23"/>
        <v>8.5996944129279811</v>
      </c>
      <c r="AX64" s="433">
        <f t="shared" si="24"/>
        <v>1.108910891089109</v>
      </c>
      <c r="AY64" s="432">
        <f t="shared" si="25"/>
        <v>46.57425742574258</v>
      </c>
      <c r="AZ64" s="432">
        <f t="shared" si="26"/>
        <v>2.4691751700680271</v>
      </c>
      <c r="BA64" s="434">
        <f t="shared" si="27"/>
        <v>-3.2427256898337475E-2</v>
      </c>
      <c r="BB64" s="435">
        <f t="shared" si="28"/>
        <v>0</v>
      </c>
      <c r="BC64" s="434">
        <f t="shared" si="29"/>
        <v>1.0515269899507753E-3</v>
      </c>
      <c r="BD64" s="434">
        <f t="shared" si="30"/>
        <v>0</v>
      </c>
      <c r="BE64" s="434">
        <f t="shared" si="31"/>
        <v>-3.4098135838669317E-5</v>
      </c>
      <c r="BF64" s="436">
        <f t="shared" si="32"/>
        <v>2.4691751700680271</v>
      </c>
      <c r="BG64" s="437">
        <f t="shared" si="33"/>
        <v>5430</v>
      </c>
      <c r="BH64" s="434"/>
      <c r="BI64" s="405"/>
      <c r="BJ64" s="392"/>
      <c r="BK64" s="392"/>
      <c r="BL64" s="392"/>
      <c r="BM64" s="392"/>
      <c r="BN64" s="392"/>
      <c r="BO64" s="392"/>
      <c r="BP64" s="143"/>
      <c r="BQ64" s="143"/>
      <c r="BR64" s="143"/>
      <c r="BS64" s="143"/>
      <c r="BT64" s="143"/>
      <c r="BU64" s="143"/>
      <c r="BV64" s="143"/>
      <c r="BW64" s="143"/>
      <c r="BX64" s="143"/>
      <c r="BY64" s="143"/>
      <c r="BZ64" s="143"/>
      <c r="CA64" s="143"/>
      <c r="CB64" s="143"/>
      <c r="CC64" s="143"/>
      <c r="CD64" s="143"/>
      <c r="CE64" s="143"/>
      <c r="CF64" s="143"/>
      <c r="CG64" s="143"/>
      <c r="CH64" s="143"/>
      <c r="CI64" s="143"/>
      <c r="CJ64" s="143"/>
      <c r="CK64" s="407"/>
      <c r="CL64" s="405"/>
      <c r="CM64" s="572">
        <v>35</v>
      </c>
      <c r="CN64" s="573">
        <f t="shared" si="50"/>
        <v>16208</v>
      </c>
      <c r="CO64" s="574">
        <f t="shared" si="51"/>
        <v>6990</v>
      </c>
      <c r="CP64" s="575" t="str">
        <f t="shared" si="52"/>
        <v>n</v>
      </c>
      <c r="CQ64" s="576" t="str">
        <f t="shared" si="53"/>
        <v>n</v>
      </c>
      <c r="CR64" s="392"/>
      <c r="CS64" s="572">
        <v>85</v>
      </c>
      <c r="CT64" s="573">
        <f t="shared" si="54"/>
        <v>34489</v>
      </c>
      <c r="CU64" s="574">
        <f t="shared" si="55"/>
        <v>4720</v>
      </c>
      <c r="CV64" s="575" t="str">
        <f t="shared" si="56"/>
        <v>n</v>
      </c>
      <c r="CW64" s="576" t="str">
        <f t="shared" si="57"/>
        <v>n</v>
      </c>
      <c r="CX64" s="392"/>
      <c r="CY64" s="572">
        <v>135</v>
      </c>
      <c r="CZ64" s="577" t="str">
        <f t="shared" si="58"/>
        <v>----</v>
      </c>
      <c r="DA64" s="578" t="str">
        <f t="shared" si="59"/>
        <v>----</v>
      </c>
      <c r="DB64" s="575" t="str">
        <f t="shared" si="60"/>
        <v>n</v>
      </c>
      <c r="DC64" s="579" t="str">
        <f t="shared" si="61"/>
        <v>n</v>
      </c>
      <c r="DD64" s="407"/>
      <c r="DE64" s="405"/>
      <c r="DF64" s="392"/>
      <c r="DG64" s="392"/>
      <c r="DH64" s="392"/>
      <c r="DI64" s="392"/>
      <c r="DJ64" s="392"/>
      <c r="DK64" s="392"/>
      <c r="DL64" s="392"/>
      <c r="DM64" s="392"/>
      <c r="DN64" s="407"/>
      <c r="DO64" s="143"/>
      <c r="DP64" s="143"/>
      <c r="DQ64" s="143"/>
      <c r="DR64" s="143"/>
      <c r="DS64" s="143"/>
      <c r="DT64" s="143"/>
      <c r="DU64" s="143"/>
      <c r="DV64" s="143"/>
      <c r="DW64" s="143"/>
      <c r="DX64" s="143"/>
      <c r="DY64" s="143"/>
      <c r="DZ64" s="143"/>
      <c r="EA64" s="143"/>
      <c r="EB64" s="143"/>
      <c r="EC64" s="143"/>
      <c r="ED64" s="143"/>
      <c r="EE64" s="143"/>
      <c r="EF64" s="143"/>
      <c r="EG64" s="143"/>
      <c r="EH64" s="143"/>
      <c r="EI64" s="143"/>
      <c r="EJ64" s="143"/>
      <c r="EK64" s="143"/>
      <c r="EL64" s="143"/>
      <c r="EM64" s="143"/>
      <c r="EN64" s="143"/>
      <c r="EO64" s="143"/>
      <c r="EP64" s="143"/>
      <c r="EQ64" s="143"/>
      <c r="ER64" s="143"/>
      <c r="ES64" s="143"/>
      <c r="ET64" s="143"/>
      <c r="EU64" s="143"/>
      <c r="EV64" s="143"/>
    </row>
    <row r="65" spans="1:152" x14ac:dyDescent="0.25">
      <c r="A65" s="704" t="s">
        <v>31</v>
      </c>
      <c r="B65" s="704"/>
      <c r="C65" s="705"/>
      <c r="D65" s="704"/>
      <c r="E65" s="704"/>
      <c r="F65" s="704"/>
      <c r="G65" s="704"/>
      <c r="H65" s="704"/>
      <c r="I65" s="704"/>
      <c r="J65" s="704"/>
      <c r="K65" s="704"/>
      <c r="L65" s="704"/>
      <c r="M65" s="704"/>
      <c r="N65" s="704"/>
      <c r="O65" s="704"/>
      <c r="P65" s="405"/>
      <c r="Q65" s="431">
        <f t="shared" si="34"/>
        <v>45</v>
      </c>
      <c r="R65" s="776">
        <v>9361500</v>
      </c>
      <c r="S65" s="775">
        <v>19865</v>
      </c>
      <c r="T65" s="384">
        <f t="shared" si="71"/>
        <v>1954</v>
      </c>
      <c r="U65" s="428">
        <f t="shared" si="1"/>
        <v>1954</v>
      </c>
      <c r="V65" s="428">
        <f t="shared" si="2"/>
        <v>5</v>
      </c>
      <c r="W65" s="429">
        <f t="shared" si="3"/>
        <v>0</v>
      </c>
      <c r="X65" s="429">
        <f t="shared" si="4"/>
        <v>0</v>
      </c>
      <c r="Y65" s="429">
        <f t="shared" si="5"/>
        <v>0</v>
      </c>
      <c r="Z65" s="429">
        <f t="shared" si="6"/>
        <v>0</v>
      </c>
      <c r="AA65" s="429">
        <f t="shared" si="7"/>
        <v>1</v>
      </c>
      <c r="AB65" s="429">
        <f t="shared" si="8"/>
        <v>0</v>
      </c>
      <c r="AC65" s="429">
        <f t="shared" si="9"/>
        <v>0</v>
      </c>
      <c r="AD65" s="429">
        <f t="shared" si="10"/>
        <v>0</v>
      </c>
      <c r="AE65" s="429">
        <f t="shared" si="11"/>
        <v>0</v>
      </c>
      <c r="AF65" s="429">
        <f t="shared" si="12"/>
        <v>0</v>
      </c>
      <c r="AG65" s="429">
        <f t="shared" si="13"/>
        <v>0</v>
      </c>
      <c r="AH65" s="430">
        <f t="shared" si="14"/>
        <v>0</v>
      </c>
      <c r="AI65" s="781">
        <v>3090</v>
      </c>
      <c r="AJ65" s="766"/>
      <c r="AK65" s="766"/>
      <c r="AL65" s="782"/>
      <c r="AM65" s="413">
        <f t="shared" si="15"/>
        <v>0</v>
      </c>
      <c r="AN65" s="29"/>
      <c r="AO65" s="371" t="str">
        <f t="shared" si="16"/>
        <v>----</v>
      </c>
      <c r="AP65" s="371" t="str">
        <f t="shared" si="17"/>
        <v>----</v>
      </c>
      <c r="AQ65" s="806" t="str">
        <f t="shared" si="18"/>
        <v>no outlier detected</v>
      </c>
      <c r="AR65" s="806"/>
      <c r="AS65" s="431">
        <f t="shared" si="19"/>
        <v>95</v>
      </c>
      <c r="AT65" s="432">
        <f t="shared" si="20"/>
        <v>1.0947368421052632</v>
      </c>
      <c r="AU65" s="433">
        <f t="shared" si="21"/>
        <v>8.0359263698917918</v>
      </c>
      <c r="AV65" s="433">
        <f t="shared" si="22"/>
        <v>0</v>
      </c>
      <c r="AW65" s="433">
        <f t="shared" si="23"/>
        <v>8.0359263698917918</v>
      </c>
      <c r="AX65" s="433">
        <f t="shared" si="24"/>
        <v>1.108910891089109</v>
      </c>
      <c r="AY65" s="432">
        <f t="shared" si="25"/>
        <v>105.34653465346535</v>
      </c>
      <c r="AZ65" s="432">
        <f t="shared" si="26"/>
        <v>1.0916353383458646</v>
      </c>
      <c r="BA65" s="434">
        <f t="shared" si="27"/>
        <v>-0.5961952999345268</v>
      </c>
      <c r="BB65" s="435">
        <f t="shared" si="28"/>
        <v>0</v>
      </c>
      <c r="BC65" s="434">
        <f t="shared" si="29"/>
        <v>0.35544883566402036</v>
      </c>
      <c r="BD65" s="434">
        <f t="shared" si="30"/>
        <v>0</v>
      </c>
      <c r="BE65" s="434">
        <f t="shared" si="31"/>
        <v>-0.21191692519008895</v>
      </c>
      <c r="BF65" s="436">
        <f t="shared" si="32"/>
        <v>1.0916353383458646</v>
      </c>
      <c r="BG65" s="437">
        <f t="shared" si="33"/>
        <v>3090</v>
      </c>
      <c r="BH65" s="434"/>
      <c r="BI65" s="455"/>
      <c r="BJ65" s="392"/>
      <c r="BK65" s="392"/>
      <c r="BL65" s="392"/>
      <c r="BM65" s="392"/>
      <c r="BN65" s="392"/>
      <c r="BO65" s="392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407"/>
      <c r="CL65" s="405"/>
      <c r="CM65" s="572">
        <v>36</v>
      </c>
      <c r="CN65" s="573">
        <f t="shared" si="50"/>
        <v>16603</v>
      </c>
      <c r="CO65" s="574">
        <f t="shared" si="51"/>
        <v>4370</v>
      </c>
      <c r="CP65" s="575" t="str">
        <f t="shared" si="52"/>
        <v>n</v>
      </c>
      <c r="CQ65" s="576" t="str">
        <f t="shared" si="53"/>
        <v>n</v>
      </c>
      <c r="CR65" s="392"/>
      <c r="CS65" s="572">
        <v>86</v>
      </c>
      <c r="CT65" s="573">
        <f t="shared" si="54"/>
        <v>34866</v>
      </c>
      <c r="CU65" s="574">
        <f t="shared" si="55"/>
        <v>7310</v>
      </c>
      <c r="CV65" s="575" t="str">
        <f t="shared" si="56"/>
        <v>n</v>
      </c>
      <c r="CW65" s="576" t="str">
        <f t="shared" si="57"/>
        <v>n</v>
      </c>
      <c r="CX65" s="392"/>
      <c r="CY65" s="572">
        <v>136</v>
      </c>
      <c r="CZ65" s="577" t="str">
        <f t="shared" si="58"/>
        <v>----</v>
      </c>
      <c r="DA65" s="578" t="str">
        <f t="shared" si="59"/>
        <v>----</v>
      </c>
      <c r="DB65" s="575" t="str">
        <f t="shared" si="60"/>
        <v>n</v>
      </c>
      <c r="DC65" s="579" t="str">
        <f t="shared" si="61"/>
        <v>n</v>
      </c>
      <c r="DD65" s="407"/>
      <c r="DE65" s="405"/>
      <c r="DF65" s="392"/>
      <c r="DG65" s="392"/>
      <c r="DH65" s="392"/>
      <c r="DI65" s="392"/>
      <c r="DJ65" s="392"/>
      <c r="DK65" s="392"/>
      <c r="DL65" s="392"/>
      <c r="DM65" s="392"/>
      <c r="DN65" s="407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143"/>
      <c r="EH65" s="143"/>
      <c r="EI65" s="143"/>
      <c r="EJ65" s="143"/>
      <c r="EK65" s="143"/>
      <c r="EL65" s="143"/>
      <c r="EM65" s="143"/>
      <c r="EN65" s="143"/>
      <c r="EO65" s="143"/>
      <c r="EP65" s="143"/>
      <c r="EQ65" s="143"/>
      <c r="ER65" s="143"/>
      <c r="ES65" s="143"/>
      <c r="ET65" s="143"/>
      <c r="EU65" s="143"/>
      <c r="EV65" s="143"/>
    </row>
    <row r="66" spans="1:152" x14ac:dyDescent="0.25">
      <c r="A66" s="704" t="s">
        <v>32</v>
      </c>
      <c r="B66" s="704"/>
      <c r="C66" s="705"/>
      <c r="D66" s="704"/>
      <c r="E66" s="704"/>
      <c r="F66" s="704"/>
      <c r="G66" s="704"/>
      <c r="H66" s="704"/>
      <c r="I66" s="704"/>
      <c r="J66" s="704"/>
      <c r="K66" s="704"/>
      <c r="L66" s="704"/>
      <c r="M66" s="704"/>
      <c r="N66" s="704"/>
      <c r="O66" s="704"/>
      <c r="P66" s="405"/>
      <c r="Q66" s="431">
        <f t="shared" si="34"/>
        <v>46</v>
      </c>
      <c r="R66" s="776">
        <v>9361500</v>
      </c>
      <c r="S66" s="775">
        <v>20249</v>
      </c>
      <c r="T66" s="384">
        <f t="shared" si="71"/>
        <v>1955</v>
      </c>
      <c r="U66" s="428">
        <f t="shared" si="1"/>
        <v>1955</v>
      </c>
      <c r="V66" s="428">
        <f t="shared" si="2"/>
        <v>6</v>
      </c>
      <c r="W66" s="429">
        <f t="shared" si="3"/>
        <v>0</v>
      </c>
      <c r="X66" s="429">
        <f t="shared" si="4"/>
        <v>0</v>
      </c>
      <c r="Y66" s="429">
        <f t="shared" si="5"/>
        <v>0</v>
      </c>
      <c r="Z66" s="429">
        <f t="shared" si="6"/>
        <v>0</v>
      </c>
      <c r="AA66" s="429">
        <f t="shared" si="7"/>
        <v>0</v>
      </c>
      <c r="AB66" s="429">
        <f t="shared" si="8"/>
        <v>1</v>
      </c>
      <c r="AC66" s="429">
        <f t="shared" si="9"/>
        <v>0</v>
      </c>
      <c r="AD66" s="429">
        <f t="shared" si="10"/>
        <v>0</v>
      </c>
      <c r="AE66" s="429">
        <f t="shared" si="11"/>
        <v>0</v>
      </c>
      <c r="AF66" s="429">
        <f t="shared" si="12"/>
        <v>0</v>
      </c>
      <c r="AG66" s="429">
        <f t="shared" si="13"/>
        <v>0</v>
      </c>
      <c r="AH66" s="430">
        <f t="shared" si="14"/>
        <v>0</v>
      </c>
      <c r="AI66" s="781">
        <v>4790</v>
      </c>
      <c r="AJ66" s="766"/>
      <c r="AK66" s="766"/>
      <c r="AL66" s="782"/>
      <c r="AM66" s="413">
        <f t="shared" si="15"/>
        <v>0</v>
      </c>
      <c r="AN66" s="29"/>
      <c r="AO66" s="371" t="str">
        <f t="shared" si="16"/>
        <v>----</v>
      </c>
      <c r="AP66" s="371" t="str">
        <f t="shared" si="17"/>
        <v>----</v>
      </c>
      <c r="AQ66" s="806" t="str">
        <f t="shared" si="18"/>
        <v>no outlier detected</v>
      </c>
      <c r="AR66" s="806"/>
      <c r="AS66" s="431">
        <f t="shared" si="19"/>
        <v>52</v>
      </c>
      <c r="AT66" s="432">
        <f t="shared" si="20"/>
        <v>2</v>
      </c>
      <c r="AU66" s="433">
        <f t="shared" si="21"/>
        <v>8.4742856904049617</v>
      </c>
      <c r="AV66" s="433">
        <f t="shared" si="22"/>
        <v>0</v>
      </c>
      <c r="AW66" s="433">
        <f t="shared" si="23"/>
        <v>8.4742856904049617</v>
      </c>
      <c r="AX66" s="433">
        <f t="shared" si="24"/>
        <v>1.108910891089109</v>
      </c>
      <c r="AY66" s="432">
        <f t="shared" si="25"/>
        <v>57.663366336633672</v>
      </c>
      <c r="AZ66" s="432">
        <f t="shared" si="26"/>
        <v>1.9943337912087908</v>
      </c>
      <c r="BA66" s="434">
        <f t="shared" si="27"/>
        <v>-0.15783597942135685</v>
      </c>
      <c r="BB66" s="435">
        <f t="shared" si="28"/>
        <v>0</v>
      </c>
      <c r="BC66" s="434">
        <f t="shared" si="29"/>
        <v>2.4912196399898983E-2</v>
      </c>
      <c r="BD66" s="434">
        <f t="shared" si="30"/>
        <v>0</v>
      </c>
      <c r="BE66" s="434">
        <f t="shared" si="31"/>
        <v>-3.9320409183152558E-3</v>
      </c>
      <c r="BF66" s="436">
        <f t="shared" si="32"/>
        <v>1.9943337912087908</v>
      </c>
      <c r="BG66" s="437">
        <f t="shared" si="33"/>
        <v>4790</v>
      </c>
      <c r="BH66" s="434"/>
      <c r="BI66" s="455"/>
      <c r="BJ66" s="392"/>
      <c r="BK66" s="392"/>
      <c r="BL66" s="392"/>
      <c r="BM66" s="392"/>
      <c r="BN66" s="392"/>
      <c r="BO66" s="392"/>
      <c r="BP66" s="392"/>
      <c r="BQ66" s="392"/>
      <c r="BR66" s="392"/>
      <c r="BS66" s="392"/>
      <c r="BT66" s="392"/>
      <c r="BU66" s="392"/>
      <c r="BV66" s="392"/>
      <c r="BW66" s="392"/>
      <c r="BX66" s="392"/>
      <c r="BY66" s="392"/>
      <c r="BZ66" s="392"/>
      <c r="CA66" s="392"/>
      <c r="CB66" s="392"/>
      <c r="CC66" s="392"/>
      <c r="CD66" s="392"/>
      <c r="CE66" s="392"/>
      <c r="CF66" s="392"/>
      <c r="CG66" s="392"/>
      <c r="CH66" s="392"/>
      <c r="CI66" s="392"/>
      <c r="CJ66" s="392"/>
      <c r="CK66" s="407"/>
      <c r="CL66" s="405"/>
      <c r="CM66" s="572">
        <v>37</v>
      </c>
      <c r="CN66" s="573">
        <f t="shared" si="50"/>
        <v>16962</v>
      </c>
      <c r="CO66" s="574">
        <f t="shared" si="51"/>
        <v>4330</v>
      </c>
      <c r="CP66" s="575" t="str">
        <f t="shared" si="52"/>
        <v>n</v>
      </c>
      <c r="CQ66" s="576" t="str">
        <f t="shared" si="53"/>
        <v>n</v>
      </c>
      <c r="CR66" s="392"/>
      <c r="CS66" s="572">
        <v>87</v>
      </c>
      <c r="CT66" s="573">
        <f t="shared" si="54"/>
        <v>35202</v>
      </c>
      <c r="CU66" s="574">
        <f t="shared" si="55"/>
        <v>4130</v>
      </c>
      <c r="CV66" s="575" t="str">
        <f t="shared" si="56"/>
        <v>n</v>
      </c>
      <c r="CW66" s="576" t="str">
        <f t="shared" si="57"/>
        <v>n</v>
      </c>
      <c r="CX66" s="392"/>
      <c r="CY66" s="572">
        <v>137</v>
      </c>
      <c r="CZ66" s="577" t="str">
        <f t="shared" si="58"/>
        <v>----</v>
      </c>
      <c r="DA66" s="578" t="str">
        <f t="shared" si="59"/>
        <v>----</v>
      </c>
      <c r="DB66" s="575" t="str">
        <f t="shared" si="60"/>
        <v>n</v>
      </c>
      <c r="DC66" s="579" t="str">
        <f t="shared" si="61"/>
        <v>n</v>
      </c>
      <c r="DD66" s="407"/>
      <c r="DE66" s="405"/>
      <c r="DF66" s="392"/>
      <c r="DG66" s="392"/>
      <c r="DH66" s="392"/>
      <c r="DI66" s="392"/>
      <c r="DJ66" s="392"/>
      <c r="DK66" s="392"/>
      <c r="DL66" s="392"/>
      <c r="DM66" s="392"/>
      <c r="DN66" s="407"/>
      <c r="DO66" s="143"/>
      <c r="DP66" s="143"/>
      <c r="DQ66" s="143"/>
      <c r="DR66" s="143"/>
      <c r="DS66" s="143"/>
      <c r="DT66" s="143"/>
      <c r="DU66" s="143"/>
      <c r="DV66" s="143"/>
      <c r="DW66" s="143"/>
      <c r="DX66" s="143"/>
      <c r="DY66" s="143"/>
      <c r="DZ66" s="143"/>
      <c r="EA66" s="143"/>
      <c r="EB66" s="143"/>
      <c r="EC66" s="143"/>
      <c r="ED66" s="143"/>
      <c r="EE66" s="143"/>
      <c r="EF66" s="143"/>
      <c r="EG66" s="143"/>
      <c r="EH66" s="143"/>
      <c r="EI66" s="143"/>
      <c r="EJ66" s="143"/>
      <c r="EK66" s="143"/>
      <c r="EL66" s="143"/>
      <c r="EM66" s="143"/>
      <c r="EN66" s="143"/>
      <c r="EO66" s="143"/>
      <c r="EP66" s="143"/>
      <c r="EQ66" s="143"/>
      <c r="ER66" s="143"/>
      <c r="ES66" s="143"/>
      <c r="ET66" s="143"/>
      <c r="EU66" s="143"/>
      <c r="EV66" s="143"/>
    </row>
    <row r="67" spans="1:152" x14ac:dyDescent="0.25">
      <c r="A67" s="704" t="s">
        <v>33</v>
      </c>
      <c r="B67" s="704"/>
      <c r="C67" s="705"/>
      <c r="D67" s="704"/>
      <c r="E67" s="704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405"/>
      <c r="Q67" s="431">
        <f t="shared" si="34"/>
        <v>47</v>
      </c>
      <c r="R67" s="776">
        <v>9361500</v>
      </c>
      <c r="S67" s="775">
        <v>20607</v>
      </c>
      <c r="T67" s="384">
        <f t="shared" si="71"/>
        <v>1956</v>
      </c>
      <c r="U67" s="428">
        <f t="shared" si="1"/>
        <v>1956</v>
      </c>
      <c r="V67" s="428">
        <f t="shared" si="2"/>
        <v>6</v>
      </c>
      <c r="W67" s="429">
        <f t="shared" si="3"/>
        <v>0</v>
      </c>
      <c r="X67" s="429">
        <f t="shared" si="4"/>
        <v>0</v>
      </c>
      <c r="Y67" s="429">
        <f t="shared" si="5"/>
        <v>0</v>
      </c>
      <c r="Z67" s="429">
        <f t="shared" si="6"/>
        <v>0</v>
      </c>
      <c r="AA67" s="429">
        <f t="shared" si="7"/>
        <v>0</v>
      </c>
      <c r="AB67" s="429">
        <f t="shared" si="8"/>
        <v>1</v>
      </c>
      <c r="AC67" s="429">
        <f t="shared" si="9"/>
        <v>0</v>
      </c>
      <c r="AD67" s="429">
        <f t="shared" si="10"/>
        <v>0</v>
      </c>
      <c r="AE67" s="429">
        <f t="shared" si="11"/>
        <v>0</v>
      </c>
      <c r="AF67" s="429">
        <f t="shared" si="12"/>
        <v>0</v>
      </c>
      <c r="AG67" s="429">
        <f t="shared" si="13"/>
        <v>0</v>
      </c>
      <c r="AH67" s="430">
        <f t="shared" si="14"/>
        <v>0</v>
      </c>
      <c r="AI67" s="781">
        <v>4070</v>
      </c>
      <c r="AJ67" s="766"/>
      <c r="AK67" s="766"/>
      <c r="AL67" s="782"/>
      <c r="AM67" s="413">
        <f t="shared" si="15"/>
        <v>0</v>
      </c>
      <c r="AN67" s="29"/>
      <c r="AO67" s="371" t="str">
        <f t="shared" si="16"/>
        <v>----</v>
      </c>
      <c r="AP67" s="371" t="str">
        <f t="shared" si="17"/>
        <v>----</v>
      </c>
      <c r="AQ67" s="806" t="str">
        <f t="shared" si="18"/>
        <v>no outlier detected</v>
      </c>
      <c r="AR67" s="806"/>
      <c r="AS67" s="431">
        <f t="shared" si="19"/>
        <v>74</v>
      </c>
      <c r="AT67" s="432">
        <f t="shared" si="20"/>
        <v>1.4054054054054055</v>
      </c>
      <c r="AU67" s="433">
        <f t="shared" si="21"/>
        <v>8.3113982784366414</v>
      </c>
      <c r="AV67" s="433">
        <f t="shared" si="22"/>
        <v>0</v>
      </c>
      <c r="AW67" s="433">
        <f t="shared" si="23"/>
        <v>8.3113982784366414</v>
      </c>
      <c r="AX67" s="433">
        <f t="shared" si="24"/>
        <v>1.108910891089109</v>
      </c>
      <c r="AY67" s="432">
        <f t="shared" si="25"/>
        <v>82.059405940594061</v>
      </c>
      <c r="AZ67" s="432">
        <f t="shared" si="26"/>
        <v>1.4014237451737452</v>
      </c>
      <c r="BA67" s="434">
        <f t="shared" si="27"/>
        <v>-0.3207233913896772</v>
      </c>
      <c r="BB67" s="435">
        <f t="shared" si="28"/>
        <v>0</v>
      </c>
      <c r="BC67" s="434">
        <f t="shared" si="29"/>
        <v>0.10286349378449607</v>
      </c>
      <c r="BD67" s="434">
        <f t="shared" si="30"/>
        <v>0</v>
      </c>
      <c r="BE67" s="434">
        <f t="shared" si="31"/>
        <v>-3.2990728576754558E-2</v>
      </c>
      <c r="BF67" s="436">
        <f t="shared" si="32"/>
        <v>1.4014237451737452</v>
      </c>
      <c r="BG67" s="437">
        <f t="shared" si="33"/>
        <v>4070</v>
      </c>
      <c r="BH67" s="434"/>
      <c r="BI67" s="455"/>
      <c r="BJ67" s="392"/>
      <c r="BK67" s="392"/>
      <c r="BL67" s="392"/>
      <c r="BM67" s="392"/>
      <c r="BN67" s="392"/>
      <c r="BO67" s="392"/>
      <c r="BP67" s="392"/>
      <c r="BQ67" s="392"/>
      <c r="BR67" s="392"/>
      <c r="BS67" s="392"/>
      <c r="BT67" s="392"/>
      <c r="BU67" s="392"/>
      <c r="BV67" s="392"/>
      <c r="BW67" s="392"/>
      <c r="BX67" s="392"/>
      <c r="BY67" s="392"/>
      <c r="BZ67" s="392"/>
      <c r="CA67" s="392"/>
      <c r="CB67" s="392"/>
      <c r="CC67" s="392"/>
      <c r="CD67" s="392"/>
      <c r="CE67" s="392"/>
      <c r="CF67" s="392"/>
      <c r="CG67" s="392"/>
      <c r="CH67" s="392"/>
      <c r="CI67" s="392"/>
      <c r="CJ67" s="392"/>
      <c r="CK67" s="407"/>
      <c r="CL67" s="405"/>
      <c r="CM67" s="572">
        <v>38</v>
      </c>
      <c r="CN67" s="573">
        <f t="shared" si="50"/>
        <v>17328</v>
      </c>
      <c r="CO67" s="574">
        <f t="shared" si="51"/>
        <v>5130</v>
      </c>
      <c r="CP67" s="575" t="str">
        <f t="shared" si="52"/>
        <v>n</v>
      </c>
      <c r="CQ67" s="576" t="str">
        <f t="shared" si="53"/>
        <v>n</v>
      </c>
      <c r="CR67" s="392"/>
      <c r="CS67" s="572">
        <v>88</v>
      </c>
      <c r="CT67" s="573">
        <f t="shared" si="54"/>
        <v>35583</v>
      </c>
      <c r="CU67" s="574">
        <f t="shared" si="55"/>
        <v>7220</v>
      </c>
      <c r="CV67" s="575" t="str">
        <f t="shared" si="56"/>
        <v>n</v>
      </c>
      <c r="CW67" s="576" t="str">
        <f t="shared" si="57"/>
        <v>n</v>
      </c>
      <c r="CX67" s="392"/>
      <c r="CY67" s="572">
        <v>138</v>
      </c>
      <c r="CZ67" s="577" t="str">
        <f t="shared" si="58"/>
        <v>----</v>
      </c>
      <c r="DA67" s="578" t="str">
        <f t="shared" si="59"/>
        <v>----</v>
      </c>
      <c r="DB67" s="575" t="str">
        <f t="shared" si="60"/>
        <v>n</v>
      </c>
      <c r="DC67" s="579" t="str">
        <f t="shared" si="61"/>
        <v>n</v>
      </c>
      <c r="DD67" s="407"/>
      <c r="DE67" s="405"/>
      <c r="DF67" s="392"/>
      <c r="DG67" s="392"/>
      <c r="DH67" s="392"/>
      <c r="DI67" s="392"/>
      <c r="DJ67" s="392"/>
      <c r="DK67" s="392"/>
      <c r="DL67" s="392"/>
      <c r="DM67" s="392"/>
      <c r="DN67" s="407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  <c r="EI67" s="143"/>
      <c r="EJ67" s="143"/>
      <c r="EK67" s="143"/>
      <c r="EL67" s="143"/>
      <c r="EM67" s="143"/>
      <c r="EN67" s="143"/>
      <c r="EO67" s="143"/>
      <c r="EP67" s="143"/>
      <c r="EQ67" s="143"/>
      <c r="ER67" s="143"/>
      <c r="ES67" s="143"/>
      <c r="ET67" s="143"/>
      <c r="EU67" s="143"/>
      <c r="EV67" s="143"/>
    </row>
    <row r="68" spans="1:152" x14ac:dyDescent="0.25">
      <c r="A68" s="704" t="s">
        <v>34</v>
      </c>
      <c r="B68" s="704"/>
      <c r="C68" s="705"/>
      <c r="D68" s="704"/>
      <c r="E68" s="704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405"/>
      <c r="Q68" s="431">
        <f t="shared" si="34"/>
        <v>48</v>
      </c>
      <c r="R68" s="776">
        <v>9361500</v>
      </c>
      <c r="S68" s="775">
        <v>20977</v>
      </c>
      <c r="T68" s="384">
        <f t="shared" si="71"/>
        <v>1957</v>
      </c>
      <c r="U68" s="428">
        <f t="shared" si="1"/>
        <v>1957</v>
      </c>
      <c r="V68" s="428">
        <f t="shared" si="2"/>
        <v>6</v>
      </c>
      <c r="W68" s="429">
        <f t="shared" si="3"/>
        <v>0</v>
      </c>
      <c r="X68" s="429">
        <f t="shared" si="4"/>
        <v>0</v>
      </c>
      <c r="Y68" s="429">
        <f t="shared" si="5"/>
        <v>0</v>
      </c>
      <c r="Z68" s="429">
        <f t="shared" si="6"/>
        <v>0</v>
      </c>
      <c r="AA68" s="429">
        <f t="shared" si="7"/>
        <v>0</v>
      </c>
      <c r="AB68" s="429">
        <f t="shared" si="8"/>
        <v>1</v>
      </c>
      <c r="AC68" s="429">
        <f t="shared" si="9"/>
        <v>0</v>
      </c>
      <c r="AD68" s="429">
        <f t="shared" si="10"/>
        <v>0</v>
      </c>
      <c r="AE68" s="429">
        <f t="shared" si="11"/>
        <v>0</v>
      </c>
      <c r="AF68" s="429">
        <f t="shared" si="12"/>
        <v>0</v>
      </c>
      <c r="AG68" s="429">
        <f t="shared" si="13"/>
        <v>0</v>
      </c>
      <c r="AH68" s="430">
        <f t="shared" si="14"/>
        <v>0</v>
      </c>
      <c r="AI68" s="781">
        <v>9360</v>
      </c>
      <c r="AJ68" s="766"/>
      <c r="AK68" s="766"/>
      <c r="AL68" s="782"/>
      <c r="AM68" s="413">
        <f t="shared" si="15"/>
        <v>0</v>
      </c>
      <c r="AN68" s="29"/>
      <c r="AO68" s="371" t="str">
        <f t="shared" si="16"/>
        <v>----</v>
      </c>
      <c r="AP68" s="371" t="str">
        <f t="shared" si="17"/>
        <v>----</v>
      </c>
      <c r="AQ68" s="806" t="str">
        <f t="shared" si="18"/>
        <v>no outlier detected</v>
      </c>
      <c r="AR68" s="806"/>
      <c r="AS68" s="431">
        <f t="shared" si="19"/>
        <v>7</v>
      </c>
      <c r="AT68" s="432">
        <f t="shared" si="20"/>
        <v>14.857142857142858</v>
      </c>
      <c r="AU68" s="433">
        <f t="shared" si="21"/>
        <v>9.1442005694716375</v>
      </c>
      <c r="AV68" s="433">
        <f t="shared" si="22"/>
        <v>0</v>
      </c>
      <c r="AW68" s="433">
        <f t="shared" si="23"/>
        <v>9.1442005694716375</v>
      </c>
      <c r="AX68" s="433">
        <f t="shared" si="24"/>
        <v>1.108910891089109</v>
      </c>
      <c r="AY68" s="432">
        <f t="shared" si="25"/>
        <v>7.7623762376237631</v>
      </c>
      <c r="AZ68" s="432">
        <f t="shared" si="26"/>
        <v>14.815051020408163</v>
      </c>
      <c r="BA68" s="434">
        <f t="shared" si="27"/>
        <v>0.51207889964531894</v>
      </c>
      <c r="BB68" s="435">
        <f t="shared" si="28"/>
        <v>0</v>
      </c>
      <c r="BC68" s="434">
        <f t="shared" si="29"/>
        <v>0.26222479946196064</v>
      </c>
      <c r="BD68" s="434">
        <f t="shared" si="30"/>
        <v>0</v>
      </c>
      <c r="BE68" s="434">
        <f t="shared" si="31"/>
        <v>0.13427978676819524</v>
      </c>
      <c r="BF68" s="436">
        <f t="shared" si="32"/>
        <v>14.815051020408163</v>
      </c>
      <c r="BG68" s="437">
        <f t="shared" si="33"/>
        <v>9360</v>
      </c>
      <c r="BH68" s="434"/>
      <c r="BI68" s="455"/>
      <c r="BJ68" s="392"/>
      <c r="BK68" s="392"/>
      <c r="BL68" s="392"/>
      <c r="BM68" s="392"/>
      <c r="BN68" s="392"/>
      <c r="BO68" s="392"/>
      <c r="BP68" s="392"/>
      <c r="BQ68" s="392"/>
      <c r="BR68" s="392"/>
      <c r="BS68" s="392"/>
      <c r="BT68" s="392"/>
      <c r="BU68" s="392"/>
      <c r="BV68" s="392"/>
      <c r="BW68" s="392"/>
      <c r="BX68" s="392"/>
      <c r="BY68" s="392"/>
      <c r="BZ68" s="392"/>
      <c r="CA68" s="392"/>
      <c r="CB68" s="392"/>
      <c r="CC68" s="392"/>
      <c r="CD68" s="392"/>
      <c r="CE68" s="392"/>
      <c r="CF68" s="392"/>
      <c r="CG68" s="143"/>
      <c r="CH68" s="143"/>
      <c r="CI68" s="143"/>
      <c r="CJ68" s="143"/>
      <c r="CK68" s="407"/>
      <c r="CL68" s="405"/>
      <c r="CM68" s="572">
        <v>39</v>
      </c>
      <c r="CN68" s="573">
        <f t="shared" si="50"/>
        <v>17672</v>
      </c>
      <c r="CO68" s="574">
        <f t="shared" si="51"/>
        <v>8720</v>
      </c>
      <c r="CP68" s="575" t="str">
        <f t="shared" si="52"/>
        <v>n</v>
      </c>
      <c r="CQ68" s="576" t="str">
        <f t="shared" si="53"/>
        <v>n</v>
      </c>
      <c r="CR68" s="392"/>
      <c r="CS68" s="572">
        <v>89</v>
      </c>
      <c r="CT68" s="573">
        <f t="shared" si="54"/>
        <v>35949</v>
      </c>
      <c r="CU68" s="574">
        <f t="shared" si="55"/>
        <v>4040</v>
      </c>
      <c r="CV68" s="575" t="str">
        <f t="shared" si="56"/>
        <v>n</v>
      </c>
      <c r="CW68" s="576" t="str">
        <f t="shared" si="57"/>
        <v>n</v>
      </c>
      <c r="CX68" s="392"/>
      <c r="CY68" s="572">
        <v>139</v>
      </c>
      <c r="CZ68" s="577" t="str">
        <f t="shared" si="58"/>
        <v>----</v>
      </c>
      <c r="DA68" s="578" t="str">
        <f t="shared" si="59"/>
        <v>----</v>
      </c>
      <c r="DB68" s="575" t="str">
        <f t="shared" si="60"/>
        <v>n</v>
      </c>
      <c r="DC68" s="579" t="str">
        <f t="shared" si="61"/>
        <v>n</v>
      </c>
      <c r="DD68" s="407"/>
      <c r="DE68" s="405"/>
      <c r="DF68" s="392"/>
      <c r="DG68" s="392"/>
      <c r="DH68" s="392"/>
      <c r="DI68" s="392"/>
      <c r="DJ68" s="392"/>
      <c r="DK68" s="392"/>
      <c r="DL68" s="392"/>
      <c r="DM68" s="392"/>
      <c r="DN68" s="407"/>
      <c r="DO68" s="143"/>
      <c r="DP68" s="143"/>
      <c r="DQ68" s="143"/>
      <c r="DR68" s="143"/>
      <c r="DS68" s="143"/>
      <c r="DT68" s="143"/>
      <c r="DU68" s="143"/>
      <c r="DV68" s="143"/>
      <c r="DW68" s="143"/>
      <c r="DX68" s="143"/>
      <c r="DY68" s="143"/>
      <c r="DZ68" s="143"/>
      <c r="EA68" s="143"/>
      <c r="EB68" s="143"/>
      <c r="EC68" s="143"/>
      <c r="ED68" s="143"/>
      <c r="EE68" s="143"/>
      <c r="EF68" s="143"/>
      <c r="EG68" s="143"/>
      <c r="EH68" s="143"/>
      <c r="EI68" s="143"/>
      <c r="EJ68" s="143"/>
      <c r="EK68" s="143"/>
      <c r="EL68" s="143"/>
      <c r="EM68" s="143"/>
      <c r="EN68" s="143"/>
      <c r="EO68" s="143"/>
      <c r="EP68" s="143"/>
      <c r="EQ68" s="143"/>
      <c r="ER68" s="143"/>
      <c r="ES68" s="143"/>
      <c r="ET68" s="143"/>
      <c r="EU68" s="143"/>
      <c r="EV68" s="143"/>
    </row>
    <row r="69" spans="1:152" x14ac:dyDescent="0.25">
      <c r="A69" s="704" t="s">
        <v>35</v>
      </c>
      <c r="B69" s="704"/>
      <c r="C69" s="705"/>
      <c r="D69" s="704"/>
      <c r="E69" s="704"/>
      <c r="F69" s="704"/>
      <c r="G69" s="704"/>
      <c r="H69" s="704"/>
      <c r="I69" s="704"/>
      <c r="J69" s="704"/>
      <c r="K69" s="704"/>
      <c r="L69" s="704"/>
      <c r="M69" s="704"/>
      <c r="N69" s="704"/>
      <c r="O69" s="704"/>
      <c r="P69" s="405"/>
      <c r="Q69" s="431">
        <f t="shared" si="34"/>
        <v>49</v>
      </c>
      <c r="R69" s="776">
        <v>9361500</v>
      </c>
      <c r="S69" s="775">
        <v>21333</v>
      </c>
      <c r="T69" s="384">
        <f t="shared" si="71"/>
        <v>1958</v>
      </c>
      <c r="U69" s="428">
        <f t="shared" si="1"/>
        <v>1958</v>
      </c>
      <c r="V69" s="428">
        <f t="shared" si="2"/>
        <v>5</v>
      </c>
      <c r="W69" s="429">
        <f t="shared" si="3"/>
        <v>0</v>
      </c>
      <c r="X69" s="429">
        <f t="shared" si="4"/>
        <v>0</v>
      </c>
      <c r="Y69" s="429">
        <f t="shared" si="5"/>
        <v>0</v>
      </c>
      <c r="Z69" s="429">
        <f t="shared" si="6"/>
        <v>0</v>
      </c>
      <c r="AA69" s="429">
        <f t="shared" si="7"/>
        <v>1</v>
      </c>
      <c r="AB69" s="429">
        <f t="shared" si="8"/>
        <v>0</v>
      </c>
      <c r="AC69" s="429">
        <f t="shared" si="9"/>
        <v>0</v>
      </c>
      <c r="AD69" s="429">
        <f t="shared" si="10"/>
        <v>0</v>
      </c>
      <c r="AE69" s="429">
        <f t="shared" si="11"/>
        <v>0</v>
      </c>
      <c r="AF69" s="429">
        <f t="shared" si="12"/>
        <v>0</v>
      </c>
      <c r="AG69" s="429">
        <f t="shared" si="13"/>
        <v>0</v>
      </c>
      <c r="AH69" s="430">
        <f t="shared" si="14"/>
        <v>0</v>
      </c>
      <c r="AI69" s="781">
        <v>7960</v>
      </c>
      <c r="AJ69" s="766"/>
      <c r="AK69" s="766"/>
      <c r="AL69" s="782"/>
      <c r="AM69" s="413">
        <f t="shared" si="15"/>
        <v>0</v>
      </c>
      <c r="AN69" s="29"/>
      <c r="AO69" s="371" t="str">
        <f t="shared" si="16"/>
        <v>----</v>
      </c>
      <c r="AP69" s="371" t="str">
        <f t="shared" si="17"/>
        <v>----</v>
      </c>
      <c r="AQ69" s="806" t="str">
        <f t="shared" si="18"/>
        <v>no outlier detected</v>
      </c>
      <c r="AR69" s="806"/>
      <c r="AS69" s="431">
        <f t="shared" si="19"/>
        <v>16</v>
      </c>
      <c r="AT69" s="432">
        <f t="shared" si="20"/>
        <v>6.5</v>
      </c>
      <c r="AU69" s="433">
        <f t="shared" si="21"/>
        <v>8.9821842788384281</v>
      </c>
      <c r="AV69" s="433">
        <f t="shared" si="22"/>
        <v>0</v>
      </c>
      <c r="AW69" s="433">
        <f t="shared" si="23"/>
        <v>8.9821842788384281</v>
      </c>
      <c r="AX69" s="433">
        <f t="shared" si="24"/>
        <v>1.108910891089109</v>
      </c>
      <c r="AY69" s="432">
        <f t="shared" si="25"/>
        <v>17.742574257425744</v>
      </c>
      <c r="AZ69" s="432">
        <f t="shared" si="26"/>
        <v>6.4815848214285712</v>
      </c>
      <c r="BA69" s="434">
        <f t="shared" si="27"/>
        <v>0.3500626090121095</v>
      </c>
      <c r="BB69" s="435">
        <f t="shared" si="28"/>
        <v>0</v>
      </c>
      <c r="BC69" s="434">
        <f t="shared" si="29"/>
        <v>0.12254383022836506</v>
      </c>
      <c r="BD69" s="434">
        <f t="shared" si="30"/>
        <v>0</v>
      </c>
      <c r="BE69" s="434">
        <f t="shared" si="31"/>
        <v>4.2898012928078481E-2</v>
      </c>
      <c r="BF69" s="436">
        <f t="shared" si="32"/>
        <v>6.4815848214285712</v>
      </c>
      <c r="BG69" s="437">
        <f t="shared" si="33"/>
        <v>7960</v>
      </c>
      <c r="BH69" s="434"/>
      <c r="BI69" s="405"/>
      <c r="BJ69" s="392"/>
      <c r="BK69" s="392"/>
      <c r="BL69" s="392"/>
      <c r="BM69" s="392"/>
      <c r="BN69" s="392"/>
      <c r="BO69" s="392"/>
      <c r="BP69" s="392"/>
      <c r="BQ69" s="392"/>
      <c r="BR69" s="392"/>
      <c r="BS69" s="392"/>
      <c r="BT69" s="392"/>
      <c r="BU69" s="392"/>
      <c r="BV69" s="392"/>
      <c r="BW69" s="392"/>
      <c r="BX69" s="392"/>
      <c r="BY69" s="392"/>
      <c r="BZ69" s="392"/>
      <c r="CA69" s="392"/>
      <c r="CB69" s="392"/>
      <c r="CC69" s="392"/>
      <c r="CD69" s="392"/>
      <c r="CE69" s="392"/>
      <c r="CF69" s="392"/>
      <c r="CG69" s="143"/>
      <c r="CH69" s="143"/>
      <c r="CI69" s="143"/>
      <c r="CJ69" s="143"/>
      <c r="CK69" s="407"/>
      <c r="CL69" s="405"/>
      <c r="CM69" s="637">
        <v>40</v>
      </c>
      <c r="CN69" s="638">
        <f t="shared" si="50"/>
        <v>18068</v>
      </c>
      <c r="CO69" s="639">
        <f t="shared" si="51"/>
        <v>12700</v>
      </c>
      <c r="CP69" s="640" t="str">
        <f t="shared" si="52"/>
        <v>n</v>
      </c>
      <c r="CQ69" s="641" t="str">
        <f t="shared" si="53"/>
        <v>n</v>
      </c>
      <c r="CR69" s="392"/>
      <c r="CS69" s="637">
        <v>90</v>
      </c>
      <c r="CT69" s="638">
        <f t="shared" si="54"/>
        <v>36329</v>
      </c>
      <c r="CU69" s="639">
        <f t="shared" si="55"/>
        <v>4640</v>
      </c>
      <c r="CV69" s="640" t="str">
        <f t="shared" si="56"/>
        <v>n</v>
      </c>
      <c r="CW69" s="641" t="str">
        <f t="shared" si="57"/>
        <v>n</v>
      </c>
      <c r="CX69" s="392"/>
      <c r="CY69" s="637">
        <v>140</v>
      </c>
      <c r="CZ69" s="642" t="str">
        <f t="shared" si="58"/>
        <v>----</v>
      </c>
      <c r="DA69" s="643" t="str">
        <f t="shared" si="59"/>
        <v>----</v>
      </c>
      <c r="DB69" s="640" t="str">
        <f t="shared" si="60"/>
        <v>n</v>
      </c>
      <c r="DC69" s="644" t="str">
        <f t="shared" si="61"/>
        <v>n</v>
      </c>
      <c r="DD69" s="407"/>
      <c r="DE69" s="405"/>
      <c r="DF69" s="392"/>
      <c r="DG69" s="392"/>
      <c r="DH69" s="392"/>
      <c r="DI69" s="392"/>
      <c r="DJ69" s="392"/>
      <c r="DK69" s="392"/>
      <c r="DL69" s="392"/>
      <c r="DM69" s="392"/>
      <c r="DN69" s="407"/>
      <c r="DO69" s="143"/>
      <c r="DP69" s="143"/>
      <c r="DQ69" s="143"/>
      <c r="DR69" s="143"/>
      <c r="DS69" s="143"/>
      <c r="DT69" s="143"/>
      <c r="DU69" s="143"/>
      <c r="DV69" s="143"/>
      <c r="DW69" s="143"/>
      <c r="DX69" s="143"/>
      <c r="DY69" s="143"/>
      <c r="DZ69" s="143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3"/>
      <c r="EU69" s="143"/>
      <c r="EV69" s="143"/>
    </row>
    <row r="70" spans="1:152" x14ac:dyDescent="0.25">
      <c r="A70" s="704" t="s">
        <v>36</v>
      </c>
      <c r="B70" s="704"/>
      <c r="C70" s="705"/>
      <c r="D70" s="704"/>
      <c r="E70" s="704"/>
      <c r="F70" s="704"/>
      <c r="G70" s="704"/>
      <c r="H70" s="704"/>
      <c r="I70" s="704"/>
      <c r="J70" s="704"/>
      <c r="K70" s="704"/>
      <c r="L70" s="704"/>
      <c r="M70" s="704"/>
      <c r="N70" s="704"/>
      <c r="O70" s="704"/>
      <c r="P70" s="405"/>
      <c r="Q70" s="540">
        <f t="shared" si="34"/>
        <v>50</v>
      </c>
      <c r="R70" s="777">
        <v>9361500</v>
      </c>
      <c r="S70" s="778">
        <v>21708</v>
      </c>
      <c r="T70" s="539">
        <f t="shared" si="71"/>
        <v>1959</v>
      </c>
      <c r="U70" s="428">
        <f t="shared" si="1"/>
        <v>1959</v>
      </c>
      <c r="V70" s="428">
        <f t="shared" si="2"/>
        <v>6</v>
      </c>
      <c r="W70" s="429">
        <f t="shared" si="3"/>
        <v>0</v>
      </c>
      <c r="X70" s="429">
        <f t="shared" si="4"/>
        <v>0</v>
      </c>
      <c r="Y70" s="429">
        <f t="shared" si="5"/>
        <v>0</v>
      </c>
      <c r="Z70" s="429">
        <f t="shared" si="6"/>
        <v>0</v>
      </c>
      <c r="AA70" s="429">
        <f t="shared" si="7"/>
        <v>0</v>
      </c>
      <c r="AB70" s="429">
        <f t="shared" si="8"/>
        <v>1</v>
      </c>
      <c r="AC70" s="429">
        <f t="shared" si="9"/>
        <v>0</v>
      </c>
      <c r="AD70" s="429">
        <f t="shared" si="10"/>
        <v>0</v>
      </c>
      <c r="AE70" s="429">
        <f t="shared" si="11"/>
        <v>0</v>
      </c>
      <c r="AF70" s="429">
        <f t="shared" si="12"/>
        <v>0</v>
      </c>
      <c r="AG70" s="429">
        <f t="shared" si="13"/>
        <v>0</v>
      </c>
      <c r="AH70" s="430">
        <f t="shared" si="14"/>
        <v>0</v>
      </c>
      <c r="AI70" s="783">
        <v>3140</v>
      </c>
      <c r="AJ70" s="784"/>
      <c r="AK70" s="784"/>
      <c r="AL70" s="785"/>
      <c r="AM70" s="413">
        <f t="shared" si="15"/>
        <v>0</v>
      </c>
      <c r="AN70" s="29"/>
      <c r="AO70" s="372" t="str">
        <f t="shared" si="16"/>
        <v>----</v>
      </c>
      <c r="AP70" s="372" t="str">
        <f t="shared" si="17"/>
        <v>----</v>
      </c>
      <c r="AQ70" s="807" t="str">
        <f t="shared" si="18"/>
        <v>no outlier detected</v>
      </c>
      <c r="AR70" s="807"/>
      <c r="AS70" s="540">
        <f t="shared" si="19"/>
        <v>94</v>
      </c>
      <c r="AT70" s="541">
        <f t="shared" si="20"/>
        <v>1.1063829787234043</v>
      </c>
      <c r="AU70" s="542">
        <f t="shared" si="21"/>
        <v>8.0519780789022999</v>
      </c>
      <c r="AV70" s="542">
        <f t="shared" si="22"/>
        <v>0</v>
      </c>
      <c r="AW70" s="542">
        <f t="shared" si="23"/>
        <v>8.0519780789022999</v>
      </c>
      <c r="AX70" s="542">
        <f t="shared" si="24"/>
        <v>1.108910891089109</v>
      </c>
      <c r="AY70" s="541">
        <f t="shared" si="25"/>
        <v>104.23762376237624</v>
      </c>
      <c r="AZ70" s="541">
        <f t="shared" si="26"/>
        <v>1.103248480243161</v>
      </c>
      <c r="BA70" s="434">
        <f t="shared" si="27"/>
        <v>-0.58014359092401868</v>
      </c>
      <c r="BB70" s="435">
        <f t="shared" si="28"/>
        <v>0</v>
      </c>
      <c r="BC70" s="434">
        <f t="shared" si="29"/>
        <v>0.33656658609021511</v>
      </c>
      <c r="BD70" s="434">
        <f t="shared" si="30"/>
        <v>0</v>
      </c>
      <c r="BE70" s="434">
        <f t="shared" si="31"/>
        <v>-0.19525694783941527</v>
      </c>
      <c r="BF70" s="436">
        <f t="shared" si="32"/>
        <v>1.103248480243161</v>
      </c>
      <c r="BG70" s="437">
        <f t="shared" si="33"/>
        <v>3140</v>
      </c>
      <c r="BH70" s="434"/>
      <c r="BI70" s="405"/>
      <c r="BJ70" s="392"/>
      <c r="BK70" s="392"/>
      <c r="BL70" s="392"/>
      <c r="BM70" s="392"/>
      <c r="BN70" s="392"/>
      <c r="BO70" s="392"/>
      <c r="BP70" s="392"/>
      <c r="BQ70" s="392"/>
      <c r="BR70" s="392"/>
      <c r="BS70" s="392"/>
      <c r="BT70" s="392"/>
      <c r="BU70" s="392"/>
      <c r="BV70" s="392"/>
      <c r="BW70" s="392"/>
      <c r="BX70" s="392"/>
      <c r="BY70" s="392"/>
      <c r="BZ70" s="392"/>
      <c r="CA70" s="392"/>
      <c r="CB70" s="392"/>
      <c r="CC70" s="392"/>
      <c r="CD70" s="392"/>
      <c r="CE70" s="392"/>
      <c r="CF70" s="392"/>
      <c r="CG70" s="143"/>
      <c r="CH70" s="143"/>
      <c r="CI70" s="143"/>
      <c r="CJ70" s="143"/>
      <c r="CK70" s="407"/>
      <c r="CL70" s="405"/>
      <c r="CM70" s="649">
        <v>41</v>
      </c>
      <c r="CN70" s="650">
        <f t="shared" si="50"/>
        <v>18415</v>
      </c>
      <c r="CO70" s="651">
        <f t="shared" si="51"/>
        <v>3280</v>
      </c>
      <c r="CP70" s="652" t="str">
        <f t="shared" si="52"/>
        <v>n</v>
      </c>
      <c r="CQ70" s="653" t="str">
        <f t="shared" si="53"/>
        <v>n</v>
      </c>
      <c r="CR70" s="392"/>
      <c r="CS70" s="649">
        <v>91</v>
      </c>
      <c r="CT70" s="650">
        <f t="shared" si="54"/>
        <v>36670</v>
      </c>
      <c r="CU70" s="651">
        <f t="shared" si="55"/>
        <v>3960</v>
      </c>
      <c r="CV70" s="652" t="str">
        <f t="shared" si="56"/>
        <v>n</v>
      </c>
      <c r="CW70" s="653" t="str">
        <f t="shared" si="57"/>
        <v>n</v>
      </c>
      <c r="CX70" s="392"/>
      <c r="CY70" s="649">
        <v>141</v>
      </c>
      <c r="CZ70" s="654" t="str">
        <f t="shared" si="58"/>
        <v>----</v>
      </c>
      <c r="DA70" s="655" t="str">
        <f t="shared" si="59"/>
        <v>----</v>
      </c>
      <c r="DB70" s="652" t="str">
        <f t="shared" si="60"/>
        <v>n</v>
      </c>
      <c r="DC70" s="656" t="str">
        <f t="shared" si="61"/>
        <v>n</v>
      </c>
      <c r="DD70" s="407"/>
      <c r="DE70" s="405"/>
      <c r="DF70" s="392"/>
      <c r="DG70" s="392"/>
      <c r="DH70" s="392"/>
      <c r="DI70" s="392"/>
      <c r="DJ70" s="392"/>
      <c r="DK70" s="392"/>
      <c r="DL70" s="392"/>
      <c r="DM70" s="392"/>
      <c r="DN70" s="407"/>
      <c r="DO70" s="143"/>
      <c r="DP70" s="143"/>
      <c r="DQ70" s="143"/>
      <c r="DR70" s="143"/>
      <c r="DS70" s="143"/>
      <c r="DT70" s="143"/>
      <c r="DU70" s="143"/>
      <c r="DV70" s="143"/>
      <c r="DW70" s="143"/>
      <c r="DX70" s="143"/>
      <c r="DY70" s="143"/>
      <c r="DZ70" s="143"/>
      <c r="EA70" s="143"/>
      <c r="EB70" s="143"/>
      <c r="EC70" s="143"/>
      <c r="ED70" s="143"/>
      <c r="EE70" s="143"/>
      <c r="EF70" s="143"/>
      <c r="EG70" s="143"/>
      <c r="EH70" s="143"/>
      <c r="EI70" s="143"/>
      <c r="EJ70" s="143"/>
      <c r="EK70" s="143"/>
      <c r="EL70" s="143"/>
      <c r="EM70" s="143"/>
      <c r="EN70" s="143"/>
      <c r="EO70" s="143"/>
      <c r="EP70" s="143"/>
      <c r="EQ70" s="143"/>
      <c r="ER70" s="143"/>
      <c r="ES70" s="143"/>
      <c r="ET70" s="143"/>
      <c r="EU70" s="143"/>
      <c r="EV70" s="143"/>
    </row>
    <row r="71" spans="1:152" x14ac:dyDescent="0.25">
      <c r="A71" s="704" t="s">
        <v>9</v>
      </c>
      <c r="B71" s="704"/>
      <c r="C71" s="705"/>
      <c r="D71" s="704"/>
      <c r="E71" s="704"/>
      <c r="F71" s="704"/>
      <c r="G71" s="704"/>
      <c r="H71" s="704"/>
      <c r="I71" s="704"/>
      <c r="J71" s="704"/>
      <c r="K71" s="704"/>
      <c r="L71" s="704"/>
      <c r="M71" s="704"/>
      <c r="N71" s="704"/>
      <c r="O71" s="704"/>
      <c r="P71" s="405"/>
      <c r="Q71" s="431">
        <f t="shared" si="34"/>
        <v>51</v>
      </c>
      <c r="R71" s="776">
        <v>9361500</v>
      </c>
      <c r="S71" s="775">
        <v>22071</v>
      </c>
      <c r="T71" s="384">
        <f t="shared" si="71"/>
        <v>1960</v>
      </c>
      <c r="U71" s="428">
        <f t="shared" si="1"/>
        <v>1960</v>
      </c>
      <c r="V71" s="428">
        <f t="shared" si="2"/>
        <v>6</v>
      </c>
      <c r="W71" s="429">
        <f t="shared" si="3"/>
        <v>0</v>
      </c>
      <c r="X71" s="429">
        <f t="shared" si="4"/>
        <v>0</v>
      </c>
      <c r="Y71" s="429">
        <f t="shared" si="5"/>
        <v>0</v>
      </c>
      <c r="Z71" s="429">
        <f t="shared" si="6"/>
        <v>0</v>
      </c>
      <c r="AA71" s="429">
        <f t="shared" si="7"/>
        <v>0</v>
      </c>
      <c r="AB71" s="429">
        <f t="shared" si="8"/>
        <v>1</v>
      </c>
      <c r="AC71" s="429">
        <f t="shared" si="9"/>
        <v>0</v>
      </c>
      <c r="AD71" s="429">
        <f t="shared" si="10"/>
        <v>0</v>
      </c>
      <c r="AE71" s="429">
        <f t="shared" si="11"/>
        <v>0</v>
      </c>
      <c r="AF71" s="429">
        <f t="shared" si="12"/>
        <v>0</v>
      </c>
      <c r="AG71" s="429">
        <f t="shared" si="13"/>
        <v>0</v>
      </c>
      <c r="AH71" s="430">
        <f t="shared" si="14"/>
        <v>0</v>
      </c>
      <c r="AI71" s="781">
        <v>4630</v>
      </c>
      <c r="AJ71" s="766"/>
      <c r="AK71" s="766"/>
      <c r="AL71" s="782"/>
      <c r="AM71" s="413">
        <f t="shared" si="15"/>
        <v>0</v>
      </c>
      <c r="AN71" s="29"/>
      <c r="AO71" s="371" t="str">
        <f t="shared" si="16"/>
        <v>----</v>
      </c>
      <c r="AP71" s="371" t="str">
        <f t="shared" si="17"/>
        <v>----</v>
      </c>
      <c r="AQ71" s="806" t="str">
        <f t="shared" si="18"/>
        <v>no outlier detected</v>
      </c>
      <c r="AR71" s="806"/>
      <c r="AS71" s="431">
        <f t="shared" si="19"/>
        <v>58</v>
      </c>
      <c r="AT71" s="432">
        <f t="shared" si="20"/>
        <v>1.7931034482758621</v>
      </c>
      <c r="AU71" s="433">
        <f t="shared" si="21"/>
        <v>8.4403121470802791</v>
      </c>
      <c r="AV71" s="433">
        <f t="shared" si="22"/>
        <v>0</v>
      </c>
      <c r="AW71" s="433">
        <f t="shared" si="23"/>
        <v>8.4403121470802791</v>
      </c>
      <c r="AX71" s="433">
        <f t="shared" si="24"/>
        <v>1.108910891089109</v>
      </c>
      <c r="AY71" s="432">
        <f t="shared" si="25"/>
        <v>64.316831683168317</v>
      </c>
      <c r="AZ71" s="432">
        <f t="shared" si="26"/>
        <v>1.7880233990147782</v>
      </c>
      <c r="BA71" s="434">
        <f t="shared" si="27"/>
        <v>-0.19180952274603946</v>
      </c>
      <c r="BB71" s="435">
        <f t="shared" si="28"/>
        <v>0</v>
      </c>
      <c r="BC71" s="434">
        <f t="shared" si="29"/>
        <v>3.6790893016063426E-2</v>
      </c>
      <c r="BD71" s="434">
        <f t="shared" si="30"/>
        <v>0</v>
      </c>
      <c r="BE71" s="434">
        <f t="shared" si="31"/>
        <v>-7.0568436308117224E-3</v>
      </c>
      <c r="BF71" s="436">
        <f t="shared" si="32"/>
        <v>1.7880233990147782</v>
      </c>
      <c r="BG71" s="437">
        <f t="shared" si="33"/>
        <v>4630</v>
      </c>
      <c r="BH71" s="434"/>
      <c r="BI71" s="455"/>
      <c r="BJ71" s="392"/>
      <c r="BK71" s="392"/>
      <c r="BL71" s="392"/>
      <c r="BM71" s="392"/>
      <c r="BN71" s="392"/>
      <c r="BO71" s="392"/>
      <c r="BP71" s="392"/>
      <c r="BQ71" s="392"/>
      <c r="BR71" s="392"/>
      <c r="BS71" s="392"/>
      <c r="BT71" s="392"/>
      <c r="BU71" s="392"/>
      <c r="BV71" s="392"/>
      <c r="BW71" s="392"/>
      <c r="BX71" s="392"/>
      <c r="BY71" s="392"/>
      <c r="BZ71" s="392"/>
      <c r="CA71" s="392"/>
      <c r="CB71" s="392"/>
      <c r="CC71" s="392"/>
      <c r="CD71" s="392"/>
      <c r="CE71" s="392"/>
      <c r="CF71" s="392"/>
      <c r="CG71" s="143"/>
      <c r="CH71" s="143"/>
      <c r="CI71" s="143"/>
      <c r="CJ71" s="143"/>
      <c r="CK71" s="407"/>
      <c r="CL71" s="405"/>
      <c r="CM71" s="572">
        <v>42</v>
      </c>
      <c r="CN71" s="573">
        <f t="shared" si="50"/>
        <v>18776</v>
      </c>
      <c r="CO71" s="574">
        <f t="shared" si="51"/>
        <v>4320</v>
      </c>
      <c r="CP71" s="575" t="str">
        <f t="shared" si="52"/>
        <v>n</v>
      </c>
      <c r="CQ71" s="576" t="str">
        <f t="shared" si="53"/>
        <v>n</v>
      </c>
      <c r="CR71" s="392"/>
      <c r="CS71" s="572">
        <v>92</v>
      </c>
      <c r="CT71" s="573">
        <f t="shared" si="54"/>
        <v>37027</v>
      </c>
      <c r="CU71" s="574">
        <f t="shared" si="55"/>
        <v>5170</v>
      </c>
      <c r="CV71" s="575" t="str">
        <f t="shared" si="56"/>
        <v>n</v>
      </c>
      <c r="CW71" s="576" t="str">
        <f t="shared" si="57"/>
        <v>n</v>
      </c>
      <c r="CX71" s="392"/>
      <c r="CY71" s="572">
        <v>142</v>
      </c>
      <c r="CZ71" s="577" t="str">
        <f t="shared" si="58"/>
        <v>----</v>
      </c>
      <c r="DA71" s="578" t="str">
        <f t="shared" si="59"/>
        <v>----</v>
      </c>
      <c r="DB71" s="575" t="str">
        <f t="shared" si="60"/>
        <v>n</v>
      </c>
      <c r="DC71" s="579" t="str">
        <f t="shared" si="61"/>
        <v>n</v>
      </c>
      <c r="DD71" s="407"/>
      <c r="DE71" s="405"/>
      <c r="DF71" s="392"/>
      <c r="DG71" s="392"/>
      <c r="DH71" s="392"/>
      <c r="DI71" s="392"/>
      <c r="DJ71" s="392"/>
      <c r="DK71" s="392"/>
      <c r="DL71" s="392"/>
      <c r="DM71" s="392"/>
      <c r="DN71" s="407"/>
      <c r="DO71" s="143"/>
      <c r="DP71" s="143"/>
      <c r="DQ71" s="143"/>
      <c r="DR71" s="143"/>
      <c r="DS71" s="143"/>
      <c r="DT71" s="143"/>
      <c r="DU71" s="143"/>
      <c r="DV71" s="143"/>
      <c r="DW71" s="143"/>
      <c r="DX71" s="143"/>
      <c r="DY71" s="143"/>
      <c r="DZ71" s="143"/>
      <c r="EA71" s="143"/>
      <c r="EB71" s="143"/>
      <c r="EC71" s="143"/>
      <c r="ED71" s="143"/>
      <c r="EE71" s="143"/>
      <c r="EF71" s="143"/>
      <c r="EG71" s="143"/>
      <c r="EH71" s="143"/>
      <c r="EI71" s="143"/>
      <c r="EJ71" s="143"/>
      <c r="EK71" s="143"/>
      <c r="EL71" s="143"/>
      <c r="EM71" s="143"/>
      <c r="EN71" s="143"/>
      <c r="EO71" s="143"/>
      <c r="EP71" s="143"/>
      <c r="EQ71" s="143"/>
      <c r="ER71" s="143"/>
      <c r="ES71" s="143"/>
      <c r="ET71" s="143"/>
      <c r="EU71" s="143"/>
      <c r="EV71" s="143"/>
    </row>
    <row r="72" spans="1:152" x14ac:dyDescent="0.25">
      <c r="A72" s="704" t="s">
        <v>239</v>
      </c>
      <c r="B72" s="704"/>
      <c r="C72" s="705"/>
      <c r="D72" s="704"/>
      <c r="E72" s="704"/>
      <c r="F72" s="704"/>
      <c r="G72" s="704"/>
      <c r="H72" s="704"/>
      <c r="I72" s="704"/>
      <c r="J72" s="704"/>
      <c r="K72" s="704"/>
      <c r="L72" s="704"/>
      <c r="M72" s="704"/>
      <c r="N72" s="704"/>
      <c r="O72" s="704"/>
      <c r="P72" s="405"/>
      <c r="Q72" s="431">
        <f t="shared" si="34"/>
        <v>52</v>
      </c>
      <c r="R72" s="776">
        <v>9361500</v>
      </c>
      <c r="S72" s="775">
        <v>22429</v>
      </c>
      <c r="T72" s="384">
        <f t="shared" si="71"/>
        <v>1961</v>
      </c>
      <c r="U72" s="428">
        <f t="shared" si="1"/>
        <v>1961</v>
      </c>
      <c r="V72" s="428">
        <f t="shared" si="2"/>
        <v>5</v>
      </c>
      <c r="W72" s="429">
        <f t="shared" si="3"/>
        <v>0</v>
      </c>
      <c r="X72" s="429">
        <f t="shared" si="4"/>
        <v>0</v>
      </c>
      <c r="Y72" s="429">
        <f t="shared" si="5"/>
        <v>0</v>
      </c>
      <c r="Z72" s="429">
        <f t="shared" si="6"/>
        <v>0</v>
      </c>
      <c r="AA72" s="429">
        <f t="shared" si="7"/>
        <v>1</v>
      </c>
      <c r="AB72" s="429">
        <f t="shared" si="8"/>
        <v>0</v>
      </c>
      <c r="AC72" s="429">
        <f t="shared" si="9"/>
        <v>0</v>
      </c>
      <c r="AD72" s="429">
        <f t="shared" si="10"/>
        <v>0</v>
      </c>
      <c r="AE72" s="429">
        <f t="shared" si="11"/>
        <v>0</v>
      </c>
      <c r="AF72" s="429">
        <f t="shared" si="12"/>
        <v>0</v>
      </c>
      <c r="AG72" s="429">
        <f t="shared" si="13"/>
        <v>0</v>
      </c>
      <c r="AH72" s="430">
        <f t="shared" si="14"/>
        <v>0</v>
      </c>
      <c r="AI72" s="781">
        <v>4250</v>
      </c>
      <c r="AJ72" s="766"/>
      <c r="AK72" s="766"/>
      <c r="AL72" s="782"/>
      <c r="AM72" s="413">
        <f t="shared" si="15"/>
        <v>0</v>
      </c>
      <c r="AN72" s="29"/>
      <c r="AO72" s="371" t="str">
        <f t="shared" si="16"/>
        <v>----</v>
      </c>
      <c r="AP72" s="371" t="str">
        <f t="shared" si="17"/>
        <v>----</v>
      </c>
      <c r="AQ72" s="806" t="str">
        <f t="shared" si="18"/>
        <v>no outlier detected</v>
      </c>
      <c r="AR72" s="806"/>
      <c r="AS72" s="431">
        <f t="shared" si="19"/>
        <v>69</v>
      </c>
      <c r="AT72" s="432">
        <f t="shared" si="20"/>
        <v>1.5072463768115942</v>
      </c>
      <c r="AU72" s="433">
        <f t="shared" si="21"/>
        <v>8.3546742619184631</v>
      </c>
      <c r="AV72" s="433">
        <f t="shared" si="22"/>
        <v>0</v>
      </c>
      <c r="AW72" s="433">
        <f t="shared" si="23"/>
        <v>8.3546742619184631</v>
      </c>
      <c r="AX72" s="433">
        <f t="shared" si="24"/>
        <v>1.108910891089109</v>
      </c>
      <c r="AY72" s="432">
        <f t="shared" si="25"/>
        <v>76.514851485148526</v>
      </c>
      <c r="AZ72" s="432">
        <f t="shared" si="26"/>
        <v>1.5029761904761902</v>
      </c>
      <c r="BA72" s="434">
        <f t="shared" si="27"/>
        <v>-0.27744740790785549</v>
      </c>
      <c r="BB72" s="435">
        <f t="shared" si="28"/>
        <v>0</v>
      </c>
      <c r="BC72" s="434">
        <f t="shared" si="29"/>
        <v>7.6977064154787958E-2</v>
      </c>
      <c r="BD72" s="434">
        <f t="shared" si="30"/>
        <v>0</v>
      </c>
      <c r="BE72" s="434">
        <f t="shared" si="31"/>
        <v>-2.1357086918102616E-2</v>
      </c>
      <c r="BF72" s="436">
        <f t="shared" si="32"/>
        <v>1.5029761904761902</v>
      </c>
      <c r="BG72" s="437">
        <f t="shared" si="33"/>
        <v>4250</v>
      </c>
      <c r="BH72" s="434"/>
      <c r="BI72" s="708" t="s">
        <v>224</v>
      </c>
      <c r="BJ72" s="392"/>
      <c r="BK72" s="392"/>
      <c r="BL72" s="392"/>
      <c r="BM72" s="392"/>
      <c r="BN72" s="392"/>
      <c r="BO72" s="392"/>
      <c r="BP72" s="392"/>
      <c r="BQ72" s="392"/>
      <c r="BR72" s="392"/>
      <c r="BS72" s="392"/>
      <c r="BT72" s="392"/>
      <c r="BU72" s="392"/>
      <c r="BV72" s="392"/>
      <c r="BW72" s="392"/>
      <c r="BX72" s="392"/>
      <c r="BY72" s="392"/>
      <c r="BZ72" s="392"/>
      <c r="CA72" s="392"/>
      <c r="CB72" s="392"/>
      <c r="CC72" s="392"/>
      <c r="CD72" s="392"/>
      <c r="CE72" s="392"/>
      <c r="CF72" s="392"/>
      <c r="CG72" s="143"/>
      <c r="CH72" s="143"/>
      <c r="CI72" s="143"/>
      <c r="CJ72" s="143"/>
      <c r="CK72" s="407"/>
      <c r="CL72" s="405"/>
      <c r="CM72" s="572">
        <v>43</v>
      </c>
      <c r="CN72" s="573">
        <f t="shared" si="50"/>
        <v>19156</v>
      </c>
      <c r="CO72" s="574">
        <f t="shared" si="51"/>
        <v>8450</v>
      </c>
      <c r="CP72" s="575" t="str">
        <f t="shared" si="52"/>
        <v>n</v>
      </c>
      <c r="CQ72" s="576" t="str">
        <f t="shared" si="53"/>
        <v>n</v>
      </c>
      <c r="CR72" s="392"/>
      <c r="CS72" s="572">
        <v>93</v>
      </c>
      <c r="CT72" s="573">
        <f t="shared" si="54"/>
        <v>37511</v>
      </c>
      <c r="CU72" s="574" t="str">
        <f t="shared" si="55"/>
        <v>----</v>
      </c>
      <c r="CV72" s="575" t="str">
        <f t="shared" si="56"/>
        <v>n</v>
      </c>
      <c r="CW72" s="576" t="str">
        <f t="shared" si="57"/>
        <v>n</v>
      </c>
      <c r="CX72" s="392"/>
      <c r="CY72" s="572">
        <v>143</v>
      </c>
      <c r="CZ72" s="577" t="str">
        <f t="shared" si="58"/>
        <v>----</v>
      </c>
      <c r="DA72" s="578" t="str">
        <f t="shared" si="59"/>
        <v>----</v>
      </c>
      <c r="DB72" s="575" t="str">
        <f t="shared" si="60"/>
        <v>n</v>
      </c>
      <c r="DC72" s="579" t="str">
        <f t="shared" si="61"/>
        <v>n</v>
      </c>
      <c r="DD72" s="407"/>
      <c r="DE72" s="405"/>
      <c r="DF72" s="392"/>
      <c r="DG72" s="392"/>
      <c r="DH72" s="392"/>
      <c r="DI72" s="392"/>
      <c r="DJ72" s="392"/>
      <c r="DK72" s="392"/>
      <c r="DL72" s="392"/>
      <c r="DM72" s="392"/>
      <c r="DN72" s="407"/>
      <c r="DO72" s="143"/>
      <c r="DP72" s="143"/>
      <c r="DQ72" s="143"/>
      <c r="DR72" s="143"/>
      <c r="DS72" s="143"/>
      <c r="DT72" s="143"/>
      <c r="DU72" s="143"/>
      <c r="DV72" s="143"/>
      <c r="DW72" s="143"/>
      <c r="DX72" s="143"/>
      <c r="DY72" s="143"/>
      <c r="DZ72" s="143"/>
      <c r="EA72" s="143"/>
      <c r="EB72" s="143"/>
      <c r="EC72" s="143"/>
      <c r="ED72" s="143"/>
      <c r="EE72" s="143"/>
      <c r="EF72" s="143"/>
      <c r="EG72" s="143"/>
      <c r="EH72" s="143"/>
      <c r="EI72" s="143"/>
      <c r="EJ72" s="143"/>
      <c r="EK72" s="143"/>
      <c r="EL72" s="143"/>
      <c r="EM72" s="143"/>
      <c r="EN72" s="143"/>
      <c r="EO72" s="143"/>
      <c r="EP72" s="143"/>
      <c r="EQ72" s="143"/>
      <c r="ER72" s="143"/>
      <c r="ES72" s="143"/>
      <c r="ET72" s="143"/>
      <c r="EU72" s="143"/>
      <c r="EV72" s="143"/>
    </row>
    <row r="73" spans="1:152" x14ac:dyDescent="0.25">
      <c r="A73" s="704" t="s">
        <v>240</v>
      </c>
      <c r="B73" s="704"/>
      <c r="C73" s="705"/>
      <c r="D73" s="704"/>
      <c r="E73" s="704"/>
      <c r="F73" s="704"/>
      <c r="G73" s="704"/>
      <c r="H73" s="704"/>
      <c r="I73" s="704"/>
      <c r="J73" s="704"/>
      <c r="K73" s="704"/>
      <c r="L73" s="704"/>
      <c r="M73" s="704"/>
      <c r="N73" s="704"/>
      <c r="O73" s="704"/>
      <c r="P73" s="405"/>
      <c r="Q73" s="431">
        <f t="shared" si="34"/>
        <v>53</v>
      </c>
      <c r="R73" s="776">
        <v>9361500</v>
      </c>
      <c r="S73" s="775">
        <v>22776</v>
      </c>
      <c r="T73" s="384">
        <f t="shared" si="71"/>
        <v>1962</v>
      </c>
      <c r="U73" s="428">
        <f t="shared" si="1"/>
        <v>1962</v>
      </c>
      <c r="V73" s="428">
        <f t="shared" si="2"/>
        <v>5</v>
      </c>
      <c r="W73" s="429">
        <f t="shared" si="3"/>
        <v>0</v>
      </c>
      <c r="X73" s="429">
        <f t="shared" si="4"/>
        <v>0</v>
      </c>
      <c r="Y73" s="429">
        <f t="shared" si="5"/>
        <v>0</v>
      </c>
      <c r="Z73" s="429">
        <f t="shared" si="6"/>
        <v>0</v>
      </c>
      <c r="AA73" s="429">
        <f t="shared" si="7"/>
        <v>1</v>
      </c>
      <c r="AB73" s="429">
        <f t="shared" si="8"/>
        <v>0</v>
      </c>
      <c r="AC73" s="429">
        <f t="shared" si="9"/>
        <v>0</v>
      </c>
      <c r="AD73" s="429">
        <f t="shared" si="10"/>
        <v>0</v>
      </c>
      <c r="AE73" s="429">
        <f t="shared" si="11"/>
        <v>0</v>
      </c>
      <c r="AF73" s="429">
        <f t="shared" si="12"/>
        <v>0</v>
      </c>
      <c r="AG73" s="429">
        <f t="shared" si="13"/>
        <v>0</v>
      </c>
      <c r="AH73" s="430">
        <f t="shared" si="14"/>
        <v>0</v>
      </c>
      <c r="AI73" s="781">
        <v>4280</v>
      </c>
      <c r="AJ73" s="766"/>
      <c r="AK73" s="766"/>
      <c r="AL73" s="782"/>
      <c r="AM73" s="413">
        <f t="shared" si="15"/>
        <v>0</v>
      </c>
      <c r="AN73" s="29"/>
      <c r="AO73" s="371" t="str">
        <f t="shared" si="16"/>
        <v>----</v>
      </c>
      <c r="AP73" s="371" t="str">
        <f t="shared" si="17"/>
        <v>----</v>
      </c>
      <c r="AQ73" s="806" t="str">
        <f t="shared" si="18"/>
        <v>no outlier detected</v>
      </c>
      <c r="AR73" s="806"/>
      <c r="AS73" s="431">
        <f t="shared" si="19"/>
        <v>68</v>
      </c>
      <c r="AT73" s="432">
        <f t="shared" si="20"/>
        <v>1.5294117647058822</v>
      </c>
      <c r="AU73" s="433">
        <f t="shared" si="21"/>
        <v>8.3617082885758425</v>
      </c>
      <c r="AV73" s="433">
        <f t="shared" si="22"/>
        <v>0</v>
      </c>
      <c r="AW73" s="433">
        <f t="shared" si="23"/>
        <v>8.3617082885758425</v>
      </c>
      <c r="AX73" s="433">
        <f t="shared" si="24"/>
        <v>1.108910891089109</v>
      </c>
      <c r="AY73" s="432">
        <f t="shared" si="25"/>
        <v>75.405940594059416</v>
      </c>
      <c r="AZ73" s="432">
        <f t="shared" si="26"/>
        <v>1.5250787815126048</v>
      </c>
      <c r="BA73" s="434">
        <f t="shared" si="27"/>
        <v>-0.27041338125047609</v>
      </c>
      <c r="BB73" s="435">
        <f t="shared" si="28"/>
        <v>0</v>
      </c>
      <c r="BC73" s="434">
        <f t="shared" si="29"/>
        <v>7.312339675931534E-2</v>
      </c>
      <c r="BD73" s="434">
        <f t="shared" si="30"/>
        <v>0</v>
      </c>
      <c r="BE73" s="434">
        <f t="shared" si="31"/>
        <v>-1.9773544966206567E-2</v>
      </c>
      <c r="BF73" s="436">
        <f t="shared" si="32"/>
        <v>1.5250787815126048</v>
      </c>
      <c r="BG73" s="437">
        <f t="shared" si="33"/>
        <v>4280</v>
      </c>
      <c r="BH73" s="434"/>
      <c r="BI73" s="708" t="s">
        <v>225</v>
      </c>
      <c r="BJ73" s="392"/>
      <c r="BK73" s="392"/>
      <c r="BL73" s="392"/>
      <c r="BM73" s="392"/>
      <c r="BN73" s="392"/>
      <c r="BO73" s="392"/>
      <c r="BP73" s="392"/>
      <c r="BQ73" s="392"/>
      <c r="BR73" s="392"/>
      <c r="BS73" s="392"/>
      <c r="BT73" s="392"/>
      <c r="BU73" s="392"/>
      <c r="BV73" s="392"/>
      <c r="BW73" s="392"/>
      <c r="BX73" s="392"/>
      <c r="BY73" s="392"/>
      <c r="BZ73" s="392"/>
      <c r="CA73" s="392"/>
      <c r="CB73" s="392"/>
      <c r="CC73" s="392"/>
      <c r="CD73" s="392"/>
      <c r="CE73" s="392"/>
      <c r="CF73" s="392"/>
      <c r="CG73" s="143"/>
      <c r="CH73" s="143"/>
      <c r="CI73" s="143"/>
      <c r="CJ73" s="143"/>
      <c r="CK73" s="407"/>
      <c r="CL73" s="405"/>
      <c r="CM73" s="572">
        <v>44</v>
      </c>
      <c r="CN73" s="573">
        <f t="shared" si="50"/>
        <v>19523</v>
      </c>
      <c r="CO73" s="574">
        <f t="shared" si="51"/>
        <v>5430</v>
      </c>
      <c r="CP73" s="575" t="str">
        <f t="shared" si="52"/>
        <v>n</v>
      </c>
      <c r="CQ73" s="576" t="str">
        <f t="shared" si="53"/>
        <v>n</v>
      </c>
      <c r="CR73" s="392"/>
      <c r="CS73" s="572">
        <v>94</v>
      </c>
      <c r="CT73" s="573">
        <f t="shared" si="54"/>
        <v>37770</v>
      </c>
      <c r="CU73" s="574">
        <f t="shared" si="55"/>
        <v>4680</v>
      </c>
      <c r="CV73" s="575" t="str">
        <f t="shared" si="56"/>
        <v>n</v>
      </c>
      <c r="CW73" s="576" t="str">
        <f t="shared" si="57"/>
        <v>n</v>
      </c>
      <c r="CX73" s="392"/>
      <c r="CY73" s="572">
        <v>144</v>
      </c>
      <c r="CZ73" s="577" t="str">
        <f t="shared" si="58"/>
        <v>----</v>
      </c>
      <c r="DA73" s="578" t="str">
        <f t="shared" si="59"/>
        <v>----</v>
      </c>
      <c r="DB73" s="575" t="str">
        <f t="shared" si="60"/>
        <v>n</v>
      </c>
      <c r="DC73" s="579" t="str">
        <f t="shared" si="61"/>
        <v>n</v>
      </c>
      <c r="DD73" s="407"/>
      <c r="DE73" s="405"/>
      <c r="DF73" s="392"/>
      <c r="DG73" s="392"/>
      <c r="DH73" s="392"/>
      <c r="DI73" s="392"/>
      <c r="DJ73" s="392"/>
      <c r="DK73" s="392"/>
      <c r="DL73" s="392"/>
      <c r="DM73" s="392"/>
      <c r="DN73" s="407"/>
      <c r="DO73" s="143"/>
      <c r="DP73" s="143"/>
      <c r="DQ73" s="143"/>
      <c r="DR73" s="143"/>
      <c r="DS73" s="143"/>
      <c r="DT73" s="143"/>
      <c r="DU73" s="143"/>
      <c r="DV73" s="143"/>
      <c r="DW73" s="143"/>
      <c r="DX73" s="143"/>
      <c r="DY73" s="143"/>
      <c r="DZ73" s="143"/>
      <c r="EA73" s="143"/>
      <c r="EB73" s="143"/>
      <c r="EC73" s="143"/>
      <c r="ED73" s="143"/>
      <c r="EE73" s="143"/>
      <c r="EF73" s="143"/>
      <c r="EG73" s="143"/>
      <c r="EH73" s="143"/>
      <c r="EI73" s="143"/>
      <c r="EJ73" s="143"/>
      <c r="EK73" s="143"/>
      <c r="EL73" s="143"/>
      <c r="EM73" s="143"/>
      <c r="EN73" s="143"/>
      <c r="EO73" s="143"/>
      <c r="EP73" s="143"/>
      <c r="EQ73" s="143"/>
      <c r="ER73" s="143"/>
      <c r="ES73" s="143"/>
      <c r="ET73" s="143"/>
      <c r="EU73" s="143"/>
      <c r="EV73" s="143"/>
    </row>
    <row r="74" spans="1:152" x14ac:dyDescent="0.25">
      <c r="A74" s="704" t="s">
        <v>37</v>
      </c>
      <c r="B74" s="704"/>
      <c r="C74" s="705"/>
      <c r="D74" s="704"/>
      <c r="E74" s="704"/>
      <c r="F74" s="704"/>
      <c r="G74" s="704"/>
      <c r="H74" s="704"/>
      <c r="I74" s="704"/>
      <c r="J74" s="704"/>
      <c r="K74" s="704"/>
      <c r="L74" s="704"/>
      <c r="M74" s="704"/>
      <c r="N74" s="704"/>
      <c r="O74" s="704"/>
      <c r="P74" s="405"/>
      <c r="Q74" s="431">
        <f t="shared" si="34"/>
        <v>54</v>
      </c>
      <c r="R74" s="776">
        <v>9361500</v>
      </c>
      <c r="S74" s="775">
        <v>23140</v>
      </c>
      <c r="T74" s="384">
        <f t="shared" si="71"/>
        <v>1963</v>
      </c>
      <c r="U74" s="428">
        <f t="shared" si="1"/>
        <v>1963</v>
      </c>
      <c r="V74" s="428">
        <f t="shared" si="2"/>
        <v>5</v>
      </c>
      <c r="W74" s="429">
        <f t="shared" si="3"/>
        <v>0</v>
      </c>
      <c r="X74" s="429">
        <f t="shared" si="4"/>
        <v>0</v>
      </c>
      <c r="Y74" s="429">
        <f t="shared" si="5"/>
        <v>0</v>
      </c>
      <c r="Z74" s="429">
        <f t="shared" si="6"/>
        <v>0</v>
      </c>
      <c r="AA74" s="429">
        <f t="shared" si="7"/>
        <v>1</v>
      </c>
      <c r="AB74" s="429">
        <f t="shared" si="8"/>
        <v>0</v>
      </c>
      <c r="AC74" s="429">
        <f t="shared" si="9"/>
        <v>0</v>
      </c>
      <c r="AD74" s="429">
        <f t="shared" si="10"/>
        <v>0</v>
      </c>
      <c r="AE74" s="429">
        <f t="shared" si="11"/>
        <v>0</v>
      </c>
      <c r="AF74" s="429">
        <f t="shared" si="12"/>
        <v>0</v>
      </c>
      <c r="AG74" s="429">
        <f t="shared" si="13"/>
        <v>0</v>
      </c>
      <c r="AH74" s="430">
        <f t="shared" si="14"/>
        <v>0</v>
      </c>
      <c r="AI74" s="781">
        <v>3300</v>
      </c>
      <c r="AJ74" s="766"/>
      <c r="AK74" s="766"/>
      <c r="AL74" s="782"/>
      <c r="AM74" s="413">
        <f t="shared" si="15"/>
        <v>0</v>
      </c>
      <c r="AN74" s="29"/>
      <c r="AO74" s="371" t="str">
        <f t="shared" si="16"/>
        <v>----</v>
      </c>
      <c r="AP74" s="371" t="str">
        <f t="shared" si="17"/>
        <v>----</v>
      </c>
      <c r="AQ74" s="806" t="str">
        <f t="shared" si="18"/>
        <v>no outlier detected</v>
      </c>
      <c r="AR74" s="806"/>
      <c r="AS74" s="431">
        <f t="shared" si="19"/>
        <v>89</v>
      </c>
      <c r="AT74" s="432">
        <f t="shared" si="20"/>
        <v>1.1685393258426966</v>
      </c>
      <c r="AU74" s="433">
        <f t="shared" si="21"/>
        <v>8.1016777474545716</v>
      </c>
      <c r="AV74" s="433">
        <f t="shared" si="22"/>
        <v>0</v>
      </c>
      <c r="AW74" s="433">
        <f t="shared" si="23"/>
        <v>8.1016777474545716</v>
      </c>
      <c r="AX74" s="433">
        <f t="shared" si="24"/>
        <v>1.108910891089109</v>
      </c>
      <c r="AY74" s="432">
        <f t="shared" si="25"/>
        <v>98.693069306930695</v>
      </c>
      <c r="AZ74" s="432">
        <f t="shared" si="26"/>
        <v>1.165228731942215</v>
      </c>
      <c r="BA74" s="434">
        <f t="shared" si="27"/>
        <v>-0.53044392237174698</v>
      </c>
      <c r="BB74" s="435">
        <f t="shared" si="28"/>
        <v>0</v>
      </c>
      <c r="BC74" s="434">
        <f t="shared" si="29"/>
        <v>0.28137075478112394</v>
      </c>
      <c r="BD74" s="434">
        <f t="shared" si="30"/>
        <v>0</v>
      </c>
      <c r="BE74" s="434">
        <f t="shared" si="31"/>
        <v>-0.14925140680679835</v>
      </c>
      <c r="BF74" s="436">
        <f t="shared" si="32"/>
        <v>1.165228731942215</v>
      </c>
      <c r="BG74" s="437">
        <f t="shared" si="33"/>
        <v>3300</v>
      </c>
      <c r="BH74" s="434"/>
      <c r="BI74" s="455"/>
      <c r="BJ74" s="392"/>
      <c r="BK74" s="392"/>
      <c r="BL74" s="392"/>
      <c r="BM74" s="392"/>
      <c r="BN74" s="392"/>
      <c r="BO74" s="392"/>
      <c r="BP74" s="392"/>
      <c r="BQ74" s="392"/>
      <c r="BR74" s="392"/>
      <c r="BS74" s="392"/>
      <c r="BT74" s="392"/>
      <c r="BU74" s="392"/>
      <c r="BV74" s="392"/>
      <c r="BW74" s="392"/>
      <c r="BX74" s="392"/>
      <c r="BY74" s="392"/>
      <c r="BZ74" s="392"/>
      <c r="CA74" s="392"/>
      <c r="CB74" s="392"/>
      <c r="CC74" s="392"/>
      <c r="CD74" s="392"/>
      <c r="CE74" s="392"/>
      <c r="CF74" s="392"/>
      <c r="CG74" s="143"/>
      <c r="CH74" s="143"/>
      <c r="CI74" s="143"/>
      <c r="CJ74" s="143"/>
      <c r="CK74" s="407"/>
      <c r="CL74" s="405"/>
      <c r="CM74" s="572">
        <v>45</v>
      </c>
      <c r="CN74" s="573">
        <f t="shared" si="50"/>
        <v>19865</v>
      </c>
      <c r="CO74" s="574">
        <f t="shared" si="51"/>
        <v>3090</v>
      </c>
      <c r="CP74" s="575" t="str">
        <f t="shared" si="52"/>
        <v>n</v>
      </c>
      <c r="CQ74" s="576" t="str">
        <f t="shared" si="53"/>
        <v>n</v>
      </c>
      <c r="CR74" s="392"/>
      <c r="CS74" s="572">
        <v>95</v>
      </c>
      <c r="CT74" s="573">
        <f t="shared" si="54"/>
        <v>38250</v>
      </c>
      <c r="CU74" s="574">
        <f t="shared" si="55"/>
        <v>4170</v>
      </c>
      <c r="CV74" s="575" t="str">
        <f t="shared" si="56"/>
        <v>n</v>
      </c>
      <c r="CW74" s="576" t="str">
        <f t="shared" si="57"/>
        <v>n</v>
      </c>
      <c r="CX74" s="392"/>
      <c r="CY74" s="572">
        <v>145</v>
      </c>
      <c r="CZ74" s="577" t="str">
        <f t="shared" si="58"/>
        <v>----</v>
      </c>
      <c r="DA74" s="578" t="str">
        <f t="shared" si="59"/>
        <v>----</v>
      </c>
      <c r="DB74" s="575" t="str">
        <f t="shared" si="60"/>
        <v>n</v>
      </c>
      <c r="DC74" s="579" t="str">
        <f t="shared" si="61"/>
        <v>n</v>
      </c>
      <c r="DD74" s="407"/>
      <c r="DE74" s="405"/>
      <c r="DF74" s="392"/>
      <c r="DG74" s="392"/>
      <c r="DH74" s="392"/>
      <c r="DI74" s="392"/>
      <c r="DJ74" s="392"/>
      <c r="DK74" s="392"/>
      <c r="DL74" s="392"/>
      <c r="DM74" s="392"/>
      <c r="DN74" s="407"/>
      <c r="DO74" s="143"/>
      <c r="DP74" s="143"/>
      <c r="DQ74" s="143"/>
      <c r="DR74" s="143"/>
      <c r="DS74" s="143"/>
      <c r="DT74" s="143"/>
      <c r="DU74" s="143"/>
      <c r="DV74" s="143"/>
      <c r="DW74" s="143"/>
      <c r="DX74" s="143"/>
      <c r="DY74" s="143"/>
      <c r="DZ74" s="143"/>
      <c r="EA74" s="143"/>
      <c r="EB74" s="143"/>
      <c r="EC74" s="143"/>
      <c r="ED74" s="143"/>
      <c r="EE74" s="143"/>
      <c r="EF74" s="143"/>
      <c r="EG74" s="143"/>
      <c r="EH74" s="143"/>
      <c r="EI74" s="143"/>
      <c r="EJ74" s="143"/>
      <c r="EK74" s="143"/>
      <c r="EL74" s="143"/>
      <c r="EM74" s="143"/>
      <c r="EN74" s="143"/>
      <c r="EO74" s="143"/>
      <c r="EP74" s="143"/>
      <c r="EQ74" s="143"/>
      <c r="ER74" s="143"/>
      <c r="ES74" s="143"/>
      <c r="ET74" s="143"/>
      <c r="EU74" s="143"/>
      <c r="EV74" s="143"/>
    </row>
    <row r="75" spans="1:152" x14ac:dyDescent="0.25">
      <c r="A75" s="704" t="s">
        <v>9</v>
      </c>
      <c r="B75" s="704"/>
      <c r="C75" s="705"/>
      <c r="D75" s="704"/>
      <c r="E75" s="704"/>
      <c r="F75" s="704"/>
      <c r="G75" s="704"/>
      <c r="H75" s="704"/>
      <c r="I75" s="704"/>
      <c r="J75" s="704"/>
      <c r="K75" s="704"/>
      <c r="L75" s="704"/>
      <c r="M75" s="704"/>
      <c r="N75" s="704"/>
      <c r="O75" s="704"/>
      <c r="P75" s="405"/>
      <c r="Q75" s="431">
        <f t="shared" si="34"/>
        <v>55</v>
      </c>
      <c r="R75" s="776">
        <v>9361500</v>
      </c>
      <c r="S75" s="775">
        <v>23521</v>
      </c>
      <c r="T75" s="384">
        <f t="shared" si="71"/>
        <v>1964</v>
      </c>
      <c r="U75" s="428">
        <f t="shared" si="1"/>
        <v>1964</v>
      </c>
      <c r="V75" s="428">
        <f t="shared" si="2"/>
        <v>5</v>
      </c>
      <c r="W75" s="429">
        <f t="shared" si="3"/>
        <v>0</v>
      </c>
      <c r="X75" s="429">
        <f t="shared" si="4"/>
        <v>0</v>
      </c>
      <c r="Y75" s="429">
        <f t="shared" si="5"/>
        <v>0</v>
      </c>
      <c r="Z75" s="429">
        <f t="shared" si="6"/>
        <v>0</v>
      </c>
      <c r="AA75" s="429">
        <f t="shared" si="7"/>
        <v>1</v>
      </c>
      <c r="AB75" s="429">
        <f t="shared" si="8"/>
        <v>0</v>
      </c>
      <c r="AC75" s="429">
        <f t="shared" si="9"/>
        <v>0</v>
      </c>
      <c r="AD75" s="429">
        <f t="shared" si="10"/>
        <v>0</v>
      </c>
      <c r="AE75" s="429">
        <f t="shared" si="11"/>
        <v>0</v>
      </c>
      <c r="AF75" s="429">
        <f t="shared" si="12"/>
        <v>0</v>
      </c>
      <c r="AG75" s="429">
        <f t="shared" si="13"/>
        <v>0</v>
      </c>
      <c r="AH75" s="430">
        <f t="shared" si="14"/>
        <v>0</v>
      </c>
      <c r="AI75" s="781">
        <v>4450</v>
      </c>
      <c r="AJ75" s="766"/>
      <c r="AK75" s="766"/>
      <c r="AL75" s="782"/>
      <c r="AM75" s="413">
        <f t="shared" si="15"/>
        <v>0</v>
      </c>
      <c r="AN75" s="29"/>
      <c r="AO75" s="371" t="str">
        <f t="shared" si="16"/>
        <v>----</v>
      </c>
      <c r="AP75" s="371" t="str">
        <f t="shared" si="17"/>
        <v>----</v>
      </c>
      <c r="AQ75" s="806" t="str">
        <f t="shared" si="18"/>
        <v>no outlier detected</v>
      </c>
      <c r="AR75" s="806"/>
      <c r="AS75" s="431">
        <f t="shared" si="19"/>
        <v>61</v>
      </c>
      <c r="AT75" s="432">
        <f t="shared" si="20"/>
        <v>1.7049180327868851</v>
      </c>
      <c r="AU75" s="433">
        <f t="shared" si="21"/>
        <v>8.400659375160286</v>
      </c>
      <c r="AV75" s="433">
        <f t="shared" si="22"/>
        <v>0</v>
      </c>
      <c r="AW75" s="433">
        <f t="shared" si="23"/>
        <v>8.400659375160286</v>
      </c>
      <c r="AX75" s="433">
        <f t="shared" si="24"/>
        <v>1.108910891089109</v>
      </c>
      <c r="AY75" s="432">
        <f t="shared" si="25"/>
        <v>67.643564356435647</v>
      </c>
      <c r="AZ75" s="432">
        <f t="shared" si="26"/>
        <v>1.7000878220140514</v>
      </c>
      <c r="BA75" s="434">
        <f t="shared" si="27"/>
        <v>-0.23146229466603252</v>
      </c>
      <c r="BB75" s="435">
        <f t="shared" si="28"/>
        <v>0</v>
      </c>
      <c r="BC75" s="434">
        <f t="shared" si="29"/>
        <v>5.3574793852065268E-2</v>
      </c>
      <c r="BD75" s="434">
        <f t="shared" si="30"/>
        <v>0</v>
      </c>
      <c r="BE75" s="434">
        <f t="shared" si="31"/>
        <v>-1.2400544721258679E-2</v>
      </c>
      <c r="BF75" s="436">
        <f t="shared" si="32"/>
        <v>1.7000878220140514</v>
      </c>
      <c r="BG75" s="437">
        <f t="shared" si="33"/>
        <v>4450</v>
      </c>
      <c r="BH75" s="434"/>
      <c r="BI75" s="455"/>
      <c r="BJ75" s="392"/>
      <c r="BK75" s="392"/>
      <c r="BL75" s="392"/>
      <c r="BM75" s="392"/>
      <c r="BN75" s="392"/>
      <c r="BO75" s="392"/>
      <c r="BP75" s="392"/>
      <c r="BQ75" s="392"/>
      <c r="BR75" s="392"/>
      <c r="BS75" s="392"/>
      <c r="BT75" s="392"/>
      <c r="BU75" s="392"/>
      <c r="BV75" s="392"/>
      <c r="BW75" s="392"/>
      <c r="BX75" s="392"/>
      <c r="BY75" s="392"/>
      <c r="BZ75" s="392"/>
      <c r="CA75" s="392"/>
      <c r="CB75" s="392"/>
      <c r="CC75" s="392"/>
      <c r="CD75" s="392"/>
      <c r="CE75" s="392"/>
      <c r="CF75" s="392"/>
      <c r="CG75" s="143"/>
      <c r="CH75" s="143"/>
      <c r="CI75" s="143"/>
      <c r="CJ75" s="143"/>
      <c r="CK75" s="407"/>
      <c r="CL75" s="405"/>
      <c r="CM75" s="572">
        <v>46</v>
      </c>
      <c r="CN75" s="573">
        <f t="shared" si="50"/>
        <v>20249</v>
      </c>
      <c r="CO75" s="574">
        <f t="shared" si="51"/>
        <v>4790</v>
      </c>
      <c r="CP75" s="575" t="str">
        <f t="shared" si="52"/>
        <v>n</v>
      </c>
      <c r="CQ75" s="576" t="str">
        <f t="shared" si="53"/>
        <v>n</v>
      </c>
      <c r="CR75" s="392"/>
      <c r="CS75" s="572">
        <v>96</v>
      </c>
      <c r="CT75" s="573">
        <f t="shared" si="54"/>
        <v>38497</v>
      </c>
      <c r="CU75" s="574">
        <f t="shared" si="55"/>
        <v>8550</v>
      </c>
      <c r="CV75" s="575" t="str">
        <f t="shared" si="56"/>
        <v>n</v>
      </c>
      <c r="CW75" s="576" t="str">
        <f t="shared" si="57"/>
        <v>n</v>
      </c>
      <c r="CX75" s="392"/>
      <c r="CY75" s="572">
        <v>146</v>
      </c>
      <c r="CZ75" s="577" t="str">
        <f t="shared" si="58"/>
        <v>----</v>
      </c>
      <c r="DA75" s="578" t="str">
        <f t="shared" si="59"/>
        <v>----</v>
      </c>
      <c r="DB75" s="575" t="str">
        <f t="shared" si="60"/>
        <v>n</v>
      </c>
      <c r="DC75" s="579" t="str">
        <f t="shared" si="61"/>
        <v>n</v>
      </c>
      <c r="DD75" s="407"/>
      <c r="DE75" s="405"/>
      <c r="DF75" s="392"/>
      <c r="DG75" s="392"/>
      <c r="DH75" s="392"/>
      <c r="DI75" s="392"/>
      <c r="DJ75" s="392"/>
      <c r="DK75" s="392"/>
      <c r="DL75" s="392"/>
      <c r="DM75" s="392"/>
      <c r="DN75" s="407"/>
      <c r="DO75" s="143"/>
      <c r="DP75" s="143"/>
      <c r="DQ75" s="143"/>
      <c r="DR75" s="143"/>
      <c r="DS75" s="143"/>
      <c r="DT75" s="143"/>
      <c r="DU75" s="143"/>
      <c r="DV75" s="143"/>
      <c r="DW75" s="143"/>
      <c r="DX75" s="143"/>
      <c r="DY75" s="143"/>
      <c r="DZ75" s="143"/>
      <c r="EA75" s="143"/>
      <c r="EB75" s="143"/>
      <c r="EC75" s="143"/>
      <c r="ED75" s="143"/>
      <c r="EE75" s="143"/>
      <c r="EF75" s="143"/>
      <c r="EG75" s="143"/>
      <c r="EH75" s="143"/>
      <c r="EI75" s="143"/>
      <c r="EJ75" s="143"/>
      <c r="EK75" s="143"/>
      <c r="EL75" s="143"/>
      <c r="EM75" s="143"/>
      <c r="EN75" s="143"/>
      <c r="EO75" s="143"/>
      <c r="EP75" s="143"/>
      <c r="EQ75" s="143"/>
      <c r="ER75" s="143"/>
      <c r="ES75" s="143"/>
      <c r="ET75" s="143"/>
      <c r="EU75" s="143"/>
      <c r="EV75" s="143"/>
    </row>
    <row r="76" spans="1:152" x14ac:dyDescent="0.25">
      <c r="A76" s="704" t="s">
        <v>38</v>
      </c>
      <c r="B76" s="704"/>
      <c r="C76" s="705"/>
      <c r="D76" s="704"/>
      <c r="E76" s="704"/>
      <c r="F76" s="704"/>
      <c r="G76" s="704"/>
      <c r="H76" s="704"/>
      <c r="I76" s="704"/>
      <c r="J76" s="704"/>
      <c r="K76" s="704"/>
      <c r="L76" s="704"/>
      <c r="M76" s="704"/>
      <c r="N76" s="704"/>
      <c r="O76" s="704"/>
      <c r="P76" s="405"/>
      <c r="Q76" s="431">
        <f t="shared" si="34"/>
        <v>56</v>
      </c>
      <c r="R76" s="776">
        <v>9361500</v>
      </c>
      <c r="S76" s="775">
        <v>23914</v>
      </c>
      <c r="T76" s="384">
        <f t="shared" si="71"/>
        <v>1965</v>
      </c>
      <c r="U76" s="428">
        <f t="shared" si="1"/>
        <v>1965</v>
      </c>
      <c r="V76" s="428">
        <f t="shared" si="2"/>
        <v>6</v>
      </c>
      <c r="W76" s="429">
        <f t="shared" si="3"/>
        <v>0</v>
      </c>
      <c r="X76" s="429">
        <f t="shared" si="4"/>
        <v>0</v>
      </c>
      <c r="Y76" s="429">
        <f t="shared" si="5"/>
        <v>0</v>
      </c>
      <c r="Z76" s="429">
        <f t="shared" si="6"/>
        <v>0</v>
      </c>
      <c r="AA76" s="429">
        <f t="shared" si="7"/>
        <v>0</v>
      </c>
      <c r="AB76" s="429">
        <f t="shared" si="8"/>
        <v>1</v>
      </c>
      <c r="AC76" s="429">
        <f t="shared" si="9"/>
        <v>0</v>
      </c>
      <c r="AD76" s="429">
        <f t="shared" si="10"/>
        <v>0</v>
      </c>
      <c r="AE76" s="429">
        <f t="shared" si="11"/>
        <v>0</v>
      </c>
      <c r="AF76" s="429">
        <f t="shared" si="12"/>
        <v>0</v>
      </c>
      <c r="AG76" s="429">
        <f t="shared" si="13"/>
        <v>0</v>
      </c>
      <c r="AH76" s="430">
        <f t="shared" si="14"/>
        <v>0</v>
      </c>
      <c r="AI76" s="781">
        <v>5560</v>
      </c>
      <c r="AJ76" s="766"/>
      <c r="AK76" s="766"/>
      <c r="AL76" s="782"/>
      <c r="AM76" s="413">
        <f t="shared" si="15"/>
        <v>0</v>
      </c>
      <c r="AN76" s="29"/>
      <c r="AO76" s="371" t="str">
        <f t="shared" si="16"/>
        <v>----</v>
      </c>
      <c r="AP76" s="371" t="str">
        <f t="shared" si="17"/>
        <v>----</v>
      </c>
      <c r="AQ76" s="806" t="str">
        <f t="shared" si="18"/>
        <v>no outlier detected</v>
      </c>
      <c r="AR76" s="806"/>
      <c r="AS76" s="431">
        <f t="shared" si="19"/>
        <v>38</v>
      </c>
      <c r="AT76" s="432">
        <f t="shared" si="20"/>
        <v>2.736842105263158</v>
      </c>
      <c r="AU76" s="433">
        <f t="shared" si="21"/>
        <v>8.6233533872446273</v>
      </c>
      <c r="AV76" s="433">
        <f t="shared" si="22"/>
        <v>0</v>
      </c>
      <c r="AW76" s="433">
        <f t="shared" si="23"/>
        <v>8.6233533872446273</v>
      </c>
      <c r="AX76" s="433">
        <f t="shared" si="24"/>
        <v>1.108910891089109</v>
      </c>
      <c r="AY76" s="432">
        <f t="shared" si="25"/>
        <v>42.138613861386141</v>
      </c>
      <c r="AZ76" s="432">
        <f t="shared" si="26"/>
        <v>2.7290883458646613</v>
      </c>
      <c r="BA76" s="434">
        <f t="shared" si="27"/>
        <v>-8.7682825816912668E-3</v>
      </c>
      <c r="BB76" s="435">
        <f t="shared" si="28"/>
        <v>0</v>
      </c>
      <c r="BC76" s="434">
        <f t="shared" si="29"/>
        <v>7.688277943239047E-5</v>
      </c>
      <c r="BD76" s="434">
        <f t="shared" si="30"/>
        <v>0</v>
      </c>
      <c r="BE76" s="434">
        <f t="shared" si="31"/>
        <v>-6.7412993572904093E-7</v>
      </c>
      <c r="BF76" s="436">
        <f t="shared" si="32"/>
        <v>2.7290883458646613</v>
      </c>
      <c r="BG76" s="437">
        <f t="shared" si="33"/>
        <v>5560</v>
      </c>
      <c r="BH76" s="434"/>
      <c r="BI76" s="455"/>
      <c r="BJ76" s="392"/>
      <c r="BK76" s="392"/>
      <c r="BL76" s="392"/>
      <c r="BM76" s="392"/>
      <c r="BN76" s="392"/>
      <c r="BO76" s="392"/>
      <c r="BP76" s="392"/>
      <c r="BQ76" s="392"/>
      <c r="BR76" s="392"/>
      <c r="BS76" s="392"/>
      <c r="BT76" s="392"/>
      <c r="BU76" s="392"/>
      <c r="BV76" s="392"/>
      <c r="BW76" s="392"/>
      <c r="BX76" s="392"/>
      <c r="BY76" s="392"/>
      <c r="BZ76" s="392"/>
      <c r="CA76" s="392"/>
      <c r="CB76" s="392"/>
      <c r="CC76" s="392"/>
      <c r="CD76" s="392"/>
      <c r="CE76" s="392"/>
      <c r="CF76" s="392"/>
      <c r="CG76" s="143"/>
      <c r="CH76" s="143"/>
      <c r="CI76" s="143"/>
      <c r="CJ76" s="143"/>
      <c r="CK76" s="407"/>
      <c r="CL76" s="405"/>
      <c r="CM76" s="572">
        <v>47</v>
      </c>
      <c r="CN76" s="573">
        <f t="shared" si="50"/>
        <v>20607</v>
      </c>
      <c r="CO76" s="574">
        <f t="shared" si="51"/>
        <v>4070</v>
      </c>
      <c r="CP76" s="575" t="str">
        <f t="shared" si="52"/>
        <v>n</v>
      </c>
      <c r="CQ76" s="576" t="str">
        <f t="shared" si="53"/>
        <v>n</v>
      </c>
      <c r="CR76" s="392"/>
      <c r="CS76" s="572">
        <v>97</v>
      </c>
      <c r="CT76" s="573">
        <f t="shared" si="54"/>
        <v>38862</v>
      </c>
      <c r="CU76" s="574">
        <f t="shared" si="55"/>
        <v>3590</v>
      </c>
      <c r="CV76" s="575" t="str">
        <f t="shared" si="56"/>
        <v>n</v>
      </c>
      <c r="CW76" s="576" t="str">
        <f t="shared" si="57"/>
        <v>n</v>
      </c>
      <c r="CX76" s="392"/>
      <c r="CY76" s="572">
        <v>147</v>
      </c>
      <c r="CZ76" s="577" t="str">
        <f t="shared" si="58"/>
        <v>----</v>
      </c>
      <c r="DA76" s="578" t="str">
        <f t="shared" si="59"/>
        <v>----</v>
      </c>
      <c r="DB76" s="575" t="str">
        <f t="shared" si="60"/>
        <v>n</v>
      </c>
      <c r="DC76" s="579" t="str">
        <f t="shared" si="61"/>
        <v>n</v>
      </c>
      <c r="DD76" s="407"/>
      <c r="DE76" s="405"/>
      <c r="DF76" s="392"/>
      <c r="DG76" s="392"/>
      <c r="DH76" s="392"/>
      <c r="DI76" s="392"/>
      <c r="DJ76" s="392"/>
      <c r="DK76" s="392"/>
      <c r="DL76" s="392"/>
      <c r="DM76" s="392"/>
      <c r="DN76" s="407"/>
      <c r="DO76" s="143"/>
      <c r="DP76" s="143"/>
      <c r="DQ76" s="143"/>
      <c r="DR76" s="143"/>
      <c r="DS76" s="143"/>
      <c r="DT76" s="143"/>
      <c r="DU76" s="143"/>
      <c r="DV76" s="143"/>
      <c r="DW76" s="143"/>
      <c r="DX76" s="143"/>
      <c r="DY76" s="143"/>
      <c r="DZ76" s="143"/>
      <c r="EA76" s="143"/>
      <c r="EB76" s="143"/>
      <c r="EC76" s="143"/>
      <c r="ED76" s="143"/>
      <c r="EE76" s="143"/>
      <c r="EF76" s="143"/>
      <c r="EG76" s="143"/>
      <c r="EH76" s="143"/>
      <c r="EI76" s="143"/>
      <c r="EJ76" s="143"/>
      <c r="EK76" s="143"/>
      <c r="EL76" s="143"/>
      <c r="EM76" s="143"/>
      <c r="EN76" s="143"/>
      <c r="EO76" s="143"/>
      <c r="EP76" s="143"/>
      <c r="EQ76" s="143"/>
      <c r="ER76" s="143"/>
      <c r="ES76" s="143"/>
      <c r="ET76" s="143"/>
      <c r="EU76" s="143"/>
      <c r="EV76" s="143"/>
    </row>
    <row r="77" spans="1:152" x14ac:dyDescent="0.25">
      <c r="A77" s="704" t="s">
        <v>9</v>
      </c>
      <c r="B77" s="704"/>
      <c r="C77" s="705"/>
      <c r="D77" s="704"/>
      <c r="E77" s="704"/>
      <c r="F77" s="704"/>
      <c r="G77" s="704"/>
      <c r="H77" s="704"/>
      <c r="I77" s="704"/>
      <c r="J77" s="704"/>
      <c r="K77" s="704"/>
      <c r="L77" s="704"/>
      <c r="M77" s="704"/>
      <c r="N77" s="704"/>
      <c r="O77" s="704"/>
      <c r="P77" s="405"/>
      <c r="Q77" s="431">
        <f t="shared" si="34"/>
        <v>57</v>
      </c>
      <c r="R77" s="776">
        <v>9361500</v>
      </c>
      <c r="S77" s="775">
        <v>24235</v>
      </c>
      <c r="T77" s="384">
        <f t="shared" si="71"/>
        <v>1966</v>
      </c>
      <c r="U77" s="428">
        <f t="shared" si="1"/>
        <v>1966</v>
      </c>
      <c r="V77" s="428">
        <f t="shared" si="2"/>
        <v>5</v>
      </c>
      <c r="W77" s="429">
        <f t="shared" si="3"/>
        <v>0</v>
      </c>
      <c r="X77" s="429">
        <f t="shared" si="4"/>
        <v>0</v>
      </c>
      <c r="Y77" s="429">
        <f t="shared" si="5"/>
        <v>0</v>
      </c>
      <c r="Z77" s="429">
        <f t="shared" si="6"/>
        <v>0</v>
      </c>
      <c r="AA77" s="429">
        <f t="shared" si="7"/>
        <v>1</v>
      </c>
      <c r="AB77" s="429">
        <f t="shared" si="8"/>
        <v>0</v>
      </c>
      <c r="AC77" s="429">
        <f t="shared" si="9"/>
        <v>0</v>
      </c>
      <c r="AD77" s="429">
        <f t="shared" si="10"/>
        <v>0</v>
      </c>
      <c r="AE77" s="429">
        <f t="shared" si="11"/>
        <v>0</v>
      </c>
      <c r="AF77" s="429">
        <f t="shared" si="12"/>
        <v>0</v>
      </c>
      <c r="AG77" s="429">
        <f t="shared" si="13"/>
        <v>0</v>
      </c>
      <c r="AH77" s="430">
        <f t="shared" si="14"/>
        <v>0</v>
      </c>
      <c r="AI77" s="781">
        <v>3640</v>
      </c>
      <c r="AJ77" s="766"/>
      <c r="AK77" s="766"/>
      <c r="AL77" s="782"/>
      <c r="AM77" s="413">
        <f t="shared" si="15"/>
        <v>0</v>
      </c>
      <c r="AN77" s="29"/>
      <c r="AO77" s="371" t="str">
        <f t="shared" si="16"/>
        <v>----</v>
      </c>
      <c r="AP77" s="371" t="str">
        <f t="shared" si="17"/>
        <v>----</v>
      </c>
      <c r="AQ77" s="806" t="str">
        <f t="shared" si="18"/>
        <v>no outlier detected</v>
      </c>
      <c r="AR77" s="806"/>
      <c r="AS77" s="431">
        <f t="shared" si="19"/>
        <v>85</v>
      </c>
      <c r="AT77" s="432">
        <f t="shared" si="20"/>
        <v>1.223529411764706</v>
      </c>
      <c r="AU77" s="433">
        <f t="shared" si="21"/>
        <v>8.1997389606307856</v>
      </c>
      <c r="AV77" s="433">
        <f t="shared" si="22"/>
        <v>0</v>
      </c>
      <c r="AW77" s="433">
        <f t="shared" si="23"/>
        <v>8.1997389606307856</v>
      </c>
      <c r="AX77" s="433">
        <f t="shared" si="24"/>
        <v>1.108910891089109</v>
      </c>
      <c r="AY77" s="432">
        <f t="shared" si="25"/>
        <v>94.25742574257427</v>
      </c>
      <c r="AZ77" s="432">
        <f t="shared" si="26"/>
        <v>1.2200630252100839</v>
      </c>
      <c r="BA77" s="434">
        <f t="shared" si="27"/>
        <v>-0.43238270919553301</v>
      </c>
      <c r="BB77" s="435">
        <f t="shared" si="28"/>
        <v>0</v>
      </c>
      <c r="BC77" s="434">
        <f t="shared" si="29"/>
        <v>0.18695480721126886</v>
      </c>
      <c r="BD77" s="434">
        <f t="shared" si="30"/>
        <v>0</v>
      </c>
      <c r="BE77" s="434">
        <f t="shared" si="31"/>
        <v>-8.0836026039137004E-2</v>
      </c>
      <c r="BF77" s="436">
        <f t="shared" si="32"/>
        <v>1.2200630252100839</v>
      </c>
      <c r="BG77" s="437">
        <f t="shared" si="33"/>
        <v>3640</v>
      </c>
      <c r="BH77" s="434"/>
      <c r="BI77" s="455"/>
      <c r="BJ77" s="392"/>
      <c r="BK77" s="392"/>
      <c r="BL77" s="392"/>
      <c r="BM77" s="392"/>
      <c r="BN77" s="392"/>
      <c r="BO77" s="392"/>
      <c r="BP77" s="392"/>
      <c r="BQ77" s="392"/>
      <c r="BR77" s="392"/>
      <c r="BS77" s="392"/>
      <c r="BT77" s="392"/>
      <c r="BU77" s="392"/>
      <c r="BV77" s="392"/>
      <c r="BW77" s="392"/>
      <c r="BX77" s="392"/>
      <c r="BY77" s="392"/>
      <c r="BZ77" s="392"/>
      <c r="CA77" s="392"/>
      <c r="CB77" s="392"/>
      <c r="CC77" s="392"/>
      <c r="CD77" s="392"/>
      <c r="CE77" s="392"/>
      <c r="CF77" s="392"/>
      <c r="CG77" s="143"/>
      <c r="CH77" s="143"/>
      <c r="CI77" s="143"/>
      <c r="CJ77" s="143"/>
      <c r="CK77" s="407"/>
      <c r="CL77" s="405"/>
      <c r="CM77" s="572">
        <v>48</v>
      </c>
      <c r="CN77" s="573">
        <f t="shared" si="50"/>
        <v>20977</v>
      </c>
      <c r="CO77" s="574">
        <f t="shared" si="51"/>
        <v>9360</v>
      </c>
      <c r="CP77" s="575" t="str">
        <f t="shared" si="52"/>
        <v>n</v>
      </c>
      <c r="CQ77" s="576" t="str">
        <f t="shared" si="53"/>
        <v>n</v>
      </c>
      <c r="CR77" s="392"/>
      <c r="CS77" s="572">
        <v>98</v>
      </c>
      <c r="CT77" s="573">
        <f t="shared" si="54"/>
        <v>38997</v>
      </c>
      <c r="CU77" s="574">
        <f t="shared" si="55"/>
        <v>7720</v>
      </c>
      <c r="CV77" s="575" t="str">
        <f t="shared" si="56"/>
        <v>n</v>
      </c>
      <c r="CW77" s="576" t="str">
        <f t="shared" si="57"/>
        <v>n</v>
      </c>
      <c r="CX77" s="392"/>
      <c r="CY77" s="572">
        <v>148</v>
      </c>
      <c r="CZ77" s="577" t="str">
        <f t="shared" si="58"/>
        <v>----</v>
      </c>
      <c r="DA77" s="578" t="str">
        <f t="shared" si="59"/>
        <v>----</v>
      </c>
      <c r="DB77" s="575" t="str">
        <f t="shared" si="60"/>
        <v>n</v>
      </c>
      <c r="DC77" s="579" t="str">
        <f t="shared" si="61"/>
        <v>n</v>
      </c>
      <c r="DD77" s="407"/>
      <c r="DE77" s="405"/>
      <c r="DF77" s="392"/>
      <c r="DG77" s="392"/>
      <c r="DH77" s="392"/>
      <c r="DI77" s="392"/>
      <c r="DJ77" s="392"/>
      <c r="DK77" s="392"/>
      <c r="DL77" s="392"/>
      <c r="DM77" s="392"/>
      <c r="DN77" s="407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43"/>
      <c r="EA77" s="143"/>
      <c r="EB77" s="143"/>
      <c r="EC77" s="143"/>
      <c r="ED77" s="143"/>
      <c r="EE77" s="143"/>
      <c r="EF77" s="143"/>
      <c r="EG77" s="143"/>
      <c r="EH77" s="143"/>
      <c r="EI77" s="143"/>
      <c r="EJ77" s="143"/>
      <c r="EK77" s="143"/>
      <c r="EL77" s="143"/>
      <c r="EM77" s="143"/>
      <c r="EN77" s="143"/>
      <c r="EO77" s="143"/>
      <c r="EP77" s="143"/>
      <c r="EQ77" s="143"/>
      <c r="ER77" s="143"/>
      <c r="ES77" s="143"/>
      <c r="ET77" s="143"/>
      <c r="EU77" s="143"/>
      <c r="EV77" s="143"/>
    </row>
    <row r="78" spans="1:152" x14ac:dyDescent="0.25">
      <c r="A78" s="704" t="s">
        <v>39</v>
      </c>
      <c r="B78" s="704"/>
      <c r="C78" s="705"/>
      <c r="D78" s="704"/>
      <c r="E78" s="704"/>
      <c r="F78" s="704"/>
      <c r="G78" s="704"/>
      <c r="H78" s="704"/>
      <c r="I78" s="704"/>
      <c r="J78" s="704"/>
      <c r="K78" s="704"/>
      <c r="L78" s="704"/>
      <c r="M78" s="704"/>
      <c r="N78" s="704"/>
      <c r="O78" s="704"/>
      <c r="P78" s="405"/>
      <c r="Q78" s="431">
        <f t="shared" si="34"/>
        <v>58</v>
      </c>
      <c r="R78" s="776">
        <v>9361500</v>
      </c>
      <c r="S78" s="775">
        <v>24615</v>
      </c>
      <c r="T78" s="384">
        <f t="shared" si="71"/>
        <v>1967</v>
      </c>
      <c r="U78" s="428">
        <f t="shared" si="1"/>
        <v>1967</v>
      </c>
      <c r="V78" s="428">
        <f t="shared" si="2"/>
        <v>5</v>
      </c>
      <c r="W78" s="429">
        <f t="shared" si="3"/>
        <v>0</v>
      </c>
      <c r="X78" s="429">
        <f t="shared" si="4"/>
        <v>0</v>
      </c>
      <c r="Y78" s="429">
        <f t="shared" si="5"/>
        <v>0</v>
      </c>
      <c r="Z78" s="429">
        <f t="shared" si="6"/>
        <v>0</v>
      </c>
      <c r="AA78" s="429">
        <f t="shared" si="7"/>
        <v>1</v>
      </c>
      <c r="AB78" s="429">
        <f t="shared" si="8"/>
        <v>0</v>
      </c>
      <c r="AC78" s="429">
        <f t="shared" si="9"/>
        <v>0</v>
      </c>
      <c r="AD78" s="429">
        <f t="shared" si="10"/>
        <v>0</v>
      </c>
      <c r="AE78" s="429">
        <f t="shared" si="11"/>
        <v>0</v>
      </c>
      <c r="AF78" s="429">
        <f t="shared" si="12"/>
        <v>0</v>
      </c>
      <c r="AG78" s="429">
        <f t="shared" si="13"/>
        <v>0</v>
      </c>
      <c r="AH78" s="430">
        <f t="shared" si="14"/>
        <v>0</v>
      </c>
      <c r="AI78" s="781">
        <v>3730</v>
      </c>
      <c r="AJ78" s="766"/>
      <c r="AK78" s="766"/>
      <c r="AL78" s="782"/>
      <c r="AM78" s="413">
        <f t="shared" si="15"/>
        <v>0</v>
      </c>
      <c r="AN78" s="29"/>
      <c r="AO78" s="371" t="str">
        <f t="shared" si="16"/>
        <v>----</v>
      </c>
      <c r="AP78" s="371" t="str">
        <f t="shared" si="17"/>
        <v>----</v>
      </c>
      <c r="AQ78" s="806" t="str">
        <f t="shared" si="18"/>
        <v>no outlier detected</v>
      </c>
      <c r="AR78" s="806"/>
      <c r="AS78" s="431">
        <f t="shared" si="19"/>
        <v>82</v>
      </c>
      <c r="AT78" s="432">
        <f t="shared" si="20"/>
        <v>1.2682926829268293</v>
      </c>
      <c r="AU78" s="433">
        <f t="shared" si="21"/>
        <v>8.2241635126378618</v>
      </c>
      <c r="AV78" s="433">
        <f t="shared" si="22"/>
        <v>0</v>
      </c>
      <c r="AW78" s="433">
        <f t="shared" si="23"/>
        <v>8.2241635126378618</v>
      </c>
      <c r="AX78" s="433">
        <f t="shared" si="24"/>
        <v>1.108910891089109</v>
      </c>
      <c r="AY78" s="432">
        <f t="shared" si="25"/>
        <v>90.93069306930694</v>
      </c>
      <c r="AZ78" s="432">
        <f t="shared" si="26"/>
        <v>1.2646994773519162</v>
      </c>
      <c r="BA78" s="434">
        <f t="shared" si="27"/>
        <v>-0.40795815718845674</v>
      </c>
      <c r="BB78" s="435">
        <f t="shared" si="28"/>
        <v>0</v>
      </c>
      <c r="BC78" s="434">
        <f t="shared" si="29"/>
        <v>0.16642985801660157</v>
      </c>
      <c r="BD78" s="434">
        <f t="shared" si="30"/>
        <v>0</v>
      </c>
      <c r="BE78" s="434">
        <f t="shared" si="31"/>
        <v>-6.7896418177589277E-2</v>
      </c>
      <c r="BF78" s="436">
        <f t="shared" si="32"/>
        <v>1.2646994773519162</v>
      </c>
      <c r="BG78" s="437">
        <f t="shared" si="33"/>
        <v>3730</v>
      </c>
      <c r="BH78" s="434"/>
      <c r="BI78" s="455"/>
      <c r="BJ78" s="392"/>
      <c r="BK78" s="392"/>
      <c r="BL78" s="392"/>
      <c r="BM78" s="392"/>
      <c r="BN78" s="392"/>
      <c r="BO78" s="392"/>
      <c r="BP78" s="392"/>
      <c r="BQ78" s="392"/>
      <c r="BR78" s="392"/>
      <c r="BS78" s="392"/>
      <c r="BT78" s="392"/>
      <c r="BU78" s="392"/>
      <c r="BV78" s="392"/>
      <c r="BW78" s="392"/>
      <c r="BX78" s="392"/>
      <c r="BY78" s="392"/>
      <c r="BZ78" s="392"/>
      <c r="CA78" s="392"/>
      <c r="CB78" s="392"/>
      <c r="CC78" s="392"/>
      <c r="CD78" s="392"/>
      <c r="CE78" s="392"/>
      <c r="CF78" s="392"/>
      <c r="CG78" s="143"/>
      <c r="CH78" s="143"/>
      <c r="CI78" s="143"/>
      <c r="CJ78" s="143"/>
      <c r="CK78" s="407"/>
      <c r="CL78" s="405"/>
      <c r="CM78" s="572">
        <v>49</v>
      </c>
      <c r="CN78" s="573">
        <f t="shared" si="50"/>
        <v>21333</v>
      </c>
      <c r="CO78" s="574">
        <f t="shared" si="51"/>
        <v>7960</v>
      </c>
      <c r="CP78" s="575" t="str">
        <f t="shared" si="52"/>
        <v>n</v>
      </c>
      <c r="CQ78" s="576" t="str">
        <f t="shared" si="53"/>
        <v>n</v>
      </c>
      <c r="CR78" s="392"/>
      <c r="CS78" s="572">
        <v>99</v>
      </c>
      <c r="CT78" s="573">
        <f t="shared" si="54"/>
        <v>39589</v>
      </c>
      <c r="CU78" s="574">
        <f t="shared" si="55"/>
        <v>6220</v>
      </c>
      <c r="CV78" s="575" t="str">
        <f t="shared" si="56"/>
        <v>n</v>
      </c>
      <c r="CW78" s="576" t="str">
        <f t="shared" si="57"/>
        <v>n</v>
      </c>
      <c r="CX78" s="392"/>
      <c r="CY78" s="572">
        <v>149</v>
      </c>
      <c r="CZ78" s="577" t="str">
        <f t="shared" si="58"/>
        <v>----</v>
      </c>
      <c r="DA78" s="578" t="str">
        <f t="shared" si="59"/>
        <v>----</v>
      </c>
      <c r="DB78" s="575" t="str">
        <f t="shared" si="60"/>
        <v>n</v>
      </c>
      <c r="DC78" s="579" t="str">
        <f t="shared" si="61"/>
        <v>n</v>
      </c>
      <c r="DD78" s="407"/>
      <c r="DE78" s="405"/>
      <c r="DF78" s="392"/>
      <c r="DG78" s="392"/>
      <c r="DH78" s="392"/>
      <c r="DI78" s="392"/>
      <c r="DJ78" s="392"/>
      <c r="DK78" s="392"/>
      <c r="DL78" s="392"/>
      <c r="DM78" s="392"/>
      <c r="DN78" s="407"/>
      <c r="DO78" s="143"/>
      <c r="DP78" s="143"/>
      <c r="DQ78" s="143"/>
      <c r="DR78" s="143"/>
      <c r="DS78" s="143"/>
      <c r="DT78" s="143"/>
      <c r="DU78" s="143"/>
      <c r="DV78" s="143"/>
      <c r="DW78" s="143"/>
      <c r="DX78" s="143"/>
      <c r="DY78" s="143"/>
      <c r="DZ78" s="143"/>
      <c r="EA78" s="143"/>
      <c r="EB78" s="143"/>
      <c r="EC78" s="143"/>
      <c r="ED78" s="143"/>
      <c r="EE78" s="143"/>
      <c r="EF78" s="143"/>
      <c r="EG78" s="143"/>
      <c r="EH78" s="143"/>
      <c r="EI78" s="143"/>
      <c r="EJ78" s="143"/>
      <c r="EK78" s="143"/>
      <c r="EL78" s="143"/>
      <c r="EM78" s="143"/>
      <c r="EN78" s="143"/>
      <c r="EO78" s="143"/>
      <c r="EP78" s="143"/>
      <c r="EQ78" s="143"/>
      <c r="ER78" s="143"/>
      <c r="ES78" s="143"/>
      <c r="ET78" s="143"/>
      <c r="EU78" s="143"/>
      <c r="EV78" s="143"/>
    </row>
    <row r="79" spans="1:152" ht="13.8" thickBot="1" x14ac:dyDescent="0.3">
      <c r="A79" s="704" t="s">
        <v>40</v>
      </c>
      <c r="B79" s="704"/>
      <c r="C79" s="705"/>
      <c r="D79" s="704"/>
      <c r="E79" s="704"/>
      <c r="F79" s="704"/>
      <c r="G79" s="704"/>
      <c r="H79" s="704"/>
      <c r="I79" s="704"/>
      <c r="J79" s="704"/>
      <c r="K79" s="704"/>
      <c r="L79" s="704"/>
      <c r="M79" s="704"/>
      <c r="N79" s="704"/>
      <c r="O79" s="704"/>
      <c r="P79" s="405"/>
      <c r="Q79" s="431">
        <f t="shared" si="34"/>
        <v>59</v>
      </c>
      <c r="R79" s="776">
        <v>9361500</v>
      </c>
      <c r="S79" s="775">
        <v>24995</v>
      </c>
      <c r="T79" s="384">
        <f t="shared" si="71"/>
        <v>1968</v>
      </c>
      <c r="U79" s="428">
        <f t="shared" si="1"/>
        <v>1968</v>
      </c>
      <c r="V79" s="428">
        <f t="shared" si="2"/>
        <v>6</v>
      </c>
      <c r="W79" s="429">
        <f t="shared" si="3"/>
        <v>0</v>
      </c>
      <c r="X79" s="429">
        <f t="shared" si="4"/>
        <v>0</v>
      </c>
      <c r="Y79" s="429">
        <f t="shared" si="5"/>
        <v>0</v>
      </c>
      <c r="Z79" s="429">
        <f t="shared" si="6"/>
        <v>0</v>
      </c>
      <c r="AA79" s="429">
        <f t="shared" si="7"/>
        <v>0</v>
      </c>
      <c r="AB79" s="429">
        <f t="shared" si="8"/>
        <v>1</v>
      </c>
      <c r="AC79" s="429">
        <f t="shared" si="9"/>
        <v>0</v>
      </c>
      <c r="AD79" s="429">
        <f t="shared" si="10"/>
        <v>0</v>
      </c>
      <c r="AE79" s="429">
        <f t="shared" si="11"/>
        <v>0</v>
      </c>
      <c r="AF79" s="429">
        <f t="shared" si="12"/>
        <v>0</v>
      </c>
      <c r="AG79" s="429">
        <f t="shared" si="13"/>
        <v>0</v>
      </c>
      <c r="AH79" s="430">
        <f t="shared" si="14"/>
        <v>0</v>
      </c>
      <c r="AI79" s="781">
        <v>5980</v>
      </c>
      <c r="AJ79" s="766"/>
      <c r="AK79" s="766"/>
      <c r="AL79" s="782"/>
      <c r="AM79" s="413">
        <f t="shared" si="15"/>
        <v>0</v>
      </c>
      <c r="AN79" s="29"/>
      <c r="AO79" s="371" t="str">
        <f t="shared" si="16"/>
        <v>----</v>
      </c>
      <c r="AP79" s="371" t="str">
        <f t="shared" si="17"/>
        <v>----</v>
      </c>
      <c r="AQ79" s="806" t="str">
        <f t="shared" si="18"/>
        <v>no outlier detected</v>
      </c>
      <c r="AR79" s="806"/>
      <c r="AS79" s="431">
        <f t="shared" si="19"/>
        <v>35</v>
      </c>
      <c r="AT79" s="432">
        <f t="shared" si="20"/>
        <v>2.9714285714285715</v>
      </c>
      <c r="AU79" s="433">
        <f t="shared" si="21"/>
        <v>8.6961758469446782</v>
      </c>
      <c r="AV79" s="433">
        <f t="shared" si="22"/>
        <v>0</v>
      </c>
      <c r="AW79" s="433">
        <f t="shared" si="23"/>
        <v>8.6961758469446782</v>
      </c>
      <c r="AX79" s="433">
        <f t="shared" si="24"/>
        <v>1.108910891089109</v>
      </c>
      <c r="AY79" s="432">
        <f t="shared" si="25"/>
        <v>38.811881188118818</v>
      </c>
      <c r="AZ79" s="432">
        <f t="shared" si="26"/>
        <v>2.9630102040816322</v>
      </c>
      <c r="BA79" s="434">
        <f t="shared" si="27"/>
        <v>6.405417711835959E-2</v>
      </c>
      <c r="BB79" s="435">
        <f t="shared" si="28"/>
        <v>0</v>
      </c>
      <c r="BC79" s="434">
        <f t="shared" si="29"/>
        <v>4.102937606310181E-3</v>
      </c>
      <c r="BD79" s="434">
        <f t="shared" si="30"/>
        <v>0</v>
      </c>
      <c r="BE79" s="434">
        <f t="shared" si="31"/>
        <v>2.6281029214017066E-4</v>
      </c>
      <c r="BF79" s="436">
        <f t="shared" si="32"/>
        <v>2.9630102040816322</v>
      </c>
      <c r="BG79" s="437">
        <f t="shared" si="33"/>
        <v>5980</v>
      </c>
      <c r="BH79" s="434"/>
      <c r="BI79" s="455"/>
      <c r="BJ79" s="392"/>
      <c r="BK79" s="392"/>
      <c r="BL79" s="392"/>
      <c r="BM79" s="392"/>
      <c r="BN79" s="392"/>
      <c r="BO79" s="392"/>
      <c r="BP79" s="392"/>
      <c r="BQ79" s="392"/>
      <c r="BR79" s="392"/>
      <c r="BS79" s="392"/>
      <c r="BT79" s="392"/>
      <c r="BU79" s="392"/>
      <c r="BV79" s="392"/>
      <c r="BW79" s="392"/>
      <c r="BX79" s="392"/>
      <c r="BY79" s="392"/>
      <c r="BZ79" s="392"/>
      <c r="CA79" s="392"/>
      <c r="CB79" s="392"/>
      <c r="CC79" s="392"/>
      <c r="CD79" s="392"/>
      <c r="CE79" s="392"/>
      <c r="CF79" s="392"/>
      <c r="CG79" s="143"/>
      <c r="CH79" s="143"/>
      <c r="CI79" s="143"/>
      <c r="CJ79" s="143"/>
      <c r="CK79" s="407"/>
      <c r="CL79" s="405"/>
      <c r="CM79" s="709">
        <v>50</v>
      </c>
      <c r="CN79" s="710">
        <f t="shared" si="50"/>
        <v>21708</v>
      </c>
      <c r="CO79" s="711">
        <f t="shared" si="51"/>
        <v>3140</v>
      </c>
      <c r="CP79" s="712" t="str">
        <f t="shared" si="52"/>
        <v>n</v>
      </c>
      <c r="CQ79" s="713" t="str">
        <f t="shared" si="53"/>
        <v>n</v>
      </c>
      <c r="CR79" s="392"/>
      <c r="CS79" s="709">
        <v>100</v>
      </c>
      <c r="CT79" s="710">
        <f t="shared" si="54"/>
        <v>39945</v>
      </c>
      <c r="CU79" s="711">
        <f t="shared" si="55"/>
        <v>5510</v>
      </c>
      <c r="CV79" s="712" t="str">
        <f t="shared" si="56"/>
        <v>n</v>
      </c>
      <c r="CW79" s="713" t="str">
        <f t="shared" si="57"/>
        <v>n</v>
      </c>
      <c r="CX79" s="392"/>
      <c r="CY79" s="709">
        <v>150</v>
      </c>
      <c r="CZ79" s="714" t="str">
        <f t="shared" si="58"/>
        <v>----</v>
      </c>
      <c r="DA79" s="715" t="str">
        <f t="shared" si="59"/>
        <v>----</v>
      </c>
      <c r="DB79" s="712" t="str">
        <f t="shared" si="60"/>
        <v>n</v>
      </c>
      <c r="DC79" s="716" t="str">
        <f t="shared" si="61"/>
        <v>n</v>
      </c>
      <c r="DD79" s="407"/>
      <c r="DE79" s="405"/>
      <c r="DF79" s="392"/>
      <c r="DG79" s="392"/>
      <c r="DH79" s="392"/>
      <c r="DI79" s="392"/>
      <c r="DJ79" s="392"/>
      <c r="DK79" s="392"/>
      <c r="DL79" s="392"/>
      <c r="DM79" s="392"/>
      <c r="DN79" s="407"/>
      <c r="DO79" s="143"/>
      <c r="DP79" s="143"/>
      <c r="DQ79" s="143"/>
      <c r="DR79" s="143"/>
      <c r="DS79" s="143"/>
      <c r="DT79" s="143"/>
      <c r="DU79" s="143"/>
      <c r="DV79" s="143"/>
      <c r="DW79" s="143"/>
      <c r="DX79" s="143"/>
      <c r="DY79" s="143"/>
      <c r="DZ79" s="143"/>
      <c r="EA79" s="143"/>
      <c r="EB79" s="143"/>
      <c r="EC79" s="143"/>
      <c r="ED79" s="143"/>
      <c r="EE79" s="143"/>
      <c r="EF79" s="143"/>
      <c r="EG79" s="143"/>
      <c r="EH79" s="143"/>
      <c r="EI79" s="143"/>
      <c r="EJ79" s="143"/>
      <c r="EK79" s="143"/>
      <c r="EL79" s="143"/>
      <c r="EM79" s="143"/>
      <c r="EN79" s="143"/>
      <c r="EO79" s="143"/>
      <c r="EP79" s="143"/>
      <c r="EQ79" s="143"/>
      <c r="ER79" s="143"/>
      <c r="ES79" s="143"/>
      <c r="ET79" s="143"/>
      <c r="EU79" s="143"/>
      <c r="EV79" s="143"/>
    </row>
    <row r="80" spans="1:152" ht="13.8" thickBot="1" x14ac:dyDescent="0.3">
      <c r="A80" s="704" t="s">
        <v>241</v>
      </c>
      <c r="B80" s="704"/>
      <c r="C80" s="705"/>
      <c r="D80" s="704"/>
      <c r="E80" s="704"/>
      <c r="F80" s="704"/>
      <c r="G80" s="704"/>
      <c r="H80" s="704"/>
      <c r="I80" s="704"/>
      <c r="J80" s="704"/>
      <c r="K80" s="704"/>
      <c r="L80" s="704"/>
      <c r="M80" s="704"/>
      <c r="N80" s="704"/>
      <c r="O80" s="704"/>
      <c r="P80" s="405"/>
      <c r="Q80" s="540">
        <f t="shared" si="34"/>
        <v>60</v>
      </c>
      <c r="R80" s="777">
        <v>9361500</v>
      </c>
      <c r="S80" s="778">
        <v>25346</v>
      </c>
      <c r="T80" s="539">
        <f t="shared" si="71"/>
        <v>1969</v>
      </c>
      <c r="U80" s="428">
        <f t="shared" si="1"/>
        <v>1969</v>
      </c>
      <c r="V80" s="428">
        <f t="shared" si="2"/>
        <v>5</v>
      </c>
      <c r="W80" s="429">
        <f t="shared" si="3"/>
        <v>0</v>
      </c>
      <c r="X80" s="429">
        <f t="shared" si="4"/>
        <v>0</v>
      </c>
      <c r="Y80" s="429">
        <f t="shared" si="5"/>
        <v>0</v>
      </c>
      <c r="Z80" s="429">
        <f t="shared" si="6"/>
        <v>0</v>
      </c>
      <c r="AA80" s="429">
        <f t="shared" si="7"/>
        <v>1</v>
      </c>
      <c r="AB80" s="429">
        <f t="shared" si="8"/>
        <v>0</v>
      </c>
      <c r="AC80" s="429">
        <f t="shared" si="9"/>
        <v>0</v>
      </c>
      <c r="AD80" s="429">
        <f t="shared" si="10"/>
        <v>0</v>
      </c>
      <c r="AE80" s="429">
        <f t="shared" si="11"/>
        <v>0</v>
      </c>
      <c r="AF80" s="429">
        <f t="shared" si="12"/>
        <v>0</v>
      </c>
      <c r="AG80" s="429">
        <f t="shared" si="13"/>
        <v>0</v>
      </c>
      <c r="AH80" s="430">
        <f t="shared" si="14"/>
        <v>0</v>
      </c>
      <c r="AI80" s="786">
        <v>4560</v>
      </c>
      <c r="AJ80" s="784"/>
      <c r="AK80" s="787"/>
      <c r="AL80" s="788"/>
      <c r="AM80" s="413">
        <f t="shared" si="15"/>
        <v>0</v>
      </c>
      <c r="AN80" s="30"/>
      <c r="AO80" s="372" t="str">
        <f t="shared" si="16"/>
        <v>----</v>
      </c>
      <c r="AP80" s="372" t="str">
        <f t="shared" si="17"/>
        <v>----</v>
      </c>
      <c r="AQ80" s="807" t="str">
        <f t="shared" si="18"/>
        <v>no outlier detected</v>
      </c>
      <c r="AR80" s="807"/>
      <c r="AS80" s="540">
        <f t="shared" si="19"/>
        <v>59</v>
      </c>
      <c r="AT80" s="541">
        <f t="shared" si="20"/>
        <v>1.7627118644067796</v>
      </c>
      <c r="AU80" s="542">
        <f t="shared" si="21"/>
        <v>8.4250779025084324</v>
      </c>
      <c r="AV80" s="542">
        <f t="shared" si="22"/>
        <v>0</v>
      </c>
      <c r="AW80" s="542">
        <f t="shared" si="23"/>
        <v>8.4250779025084324</v>
      </c>
      <c r="AX80" s="542">
        <f t="shared" si="24"/>
        <v>1.108910891089109</v>
      </c>
      <c r="AY80" s="541">
        <f t="shared" si="25"/>
        <v>65.425742574257427</v>
      </c>
      <c r="AZ80" s="541">
        <f t="shared" si="26"/>
        <v>1.7577179176755449</v>
      </c>
      <c r="BA80" s="434">
        <f t="shared" si="27"/>
        <v>-0.20704376731788621</v>
      </c>
      <c r="BB80" s="435">
        <f t="shared" si="28"/>
        <v>0</v>
      </c>
      <c r="BC80" s="434">
        <f t="shared" si="29"/>
        <v>4.2867121585183007E-2</v>
      </c>
      <c r="BD80" s="434">
        <f t="shared" si="30"/>
        <v>0</v>
      </c>
      <c r="BE80" s="434">
        <f t="shared" si="31"/>
        <v>-8.8753703470701682E-3</v>
      </c>
      <c r="BF80" s="436">
        <f t="shared" si="32"/>
        <v>1.7577179176755449</v>
      </c>
      <c r="BG80" s="437">
        <f t="shared" si="33"/>
        <v>4560</v>
      </c>
      <c r="BH80" s="434"/>
      <c r="BI80" s="717"/>
      <c r="BJ80" s="703"/>
      <c r="BK80" s="703"/>
      <c r="BL80" s="703"/>
      <c r="BM80" s="703"/>
      <c r="BN80" s="703"/>
      <c r="BO80" s="703"/>
      <c r="BP80" s="703"/>
      <c r="BQ80" s="703"/>
      <c r="BR80" s="703"/>
      <c r="BS80" s="703"/>
      <c r="BT80" s="703"/>
      <c r="BU80" s="703"/>
      <c r="BV80" s="703"/>
      <c r="BW80" s="703"/>
      <c r="BX80" s="703"/>
      <c r="BY80" s="703"/>
      <c r="BZ80" s="703"/>
      <c r="CA80" s="703"/>
      <c r="CB80" s="703"/>
      <c r="CC80" s="703"/>
      <c r="CD80" s="703"/>
      <c r="CE80" s="703"/>
      <c r="CF80" s="703"/>
      <c r="CG80" s="703"/>
      <c r="CH80" s="703"/>
      <c r="CI80" s="703"/>
      <c r="CJ80" s="703"/>
      <c r="CK80" s="718"/>
      <c r="CL80" s="719"/>
      <c r="CM80" s="703"/>
      <c r="CN80" s="703"/>
      <c r="CO80" s="703"/>
      <c r="CP80" s="703"/>
      <c r="CQ80" s="703"/>
      <c r="CR80" s="703"/>
      <c r="CS80" s="703"/>
      <c r="CT80" s="703"/>
      <c r="CU80" s="703"/>
      <c r="CV80" s="703"/>
      <c r="CW80" s="703"/>
      <c r="CX80" s="703"/>
      <c r="CY80" s="703"/>
      <c r="CZ80" s="703"/>
      <c r="DA80" s="703"/>
      <c r="DB80" s="703"/>
      <c r="DC80" s="703"/>
      <c r="DD80" s="718"/>
      <c r="DE80" s="719"/>
      <c r="DF80" s="703"/>
      <c r="DG80" s="703"/>
      <c r="DH80" s="703"/>
      <c r="DI80" s="703"/>
      <c r="DJ80" s="703"/>
      <c r="DK80" s="703"/>
      <c r="DL80" s="703"/>
      <c r="DM80" s="703"/>
      <c r="DN80" s="718"/>
      <c r="DO80" s="143"/>
      <c r="DP80" s="143"/>
      <c r="DQ80" s="143"/>
      <c r="DR80" s="143"/>
      <c r="DS80" s="143"/>
      <c r="DT80" s="143"/>
      <c r="DU80" s="143"/>
      <c r="DV80" s="143"/>
      <c r="DW80" s="143"/>
      <c r="DX80" s="143"/>
      <c r="DY80" s="143"/>
      <c r="DZ80" s="143"/>
      <c r="EA80" s="143"/>
      <c r="EB80" s="143"/>
      <c r="EC80" s="143"/>
      <c r="ED80" s="143"/>
      <c r="EE80" s="143"/>
      <c r="EF80" s="143"/>
      <c r="EG80" s="143"/>
      <c r="EH80" s="143"/>
      <c r="EI80" s="143"/>
      <c r="EJ80" s="143"/>
      <c r="EK80" s="143"/>
      <c r="EL80" s="143"/>
      <c r="EM80" s="143"/>
      <c r="EN80" s="143"/>
      <c r="EO80" s="143"/>
      <c r="EP80" s="143"/>
      <c r="EQ80" s="143"/>
      <c r="ER80" s="143"/>
      <c r="ES80" s="143"/>
      <c r="ET80" s="143"/>
      <c r="EU80" s="143"/>
      <c r="EV80" s="143"/>
    </row>
    <row r="81" spans="1:152" ht="13.8" thickTop="1" x14ac:dyDescent="0.25">
      <c r="A81" s="704" t="s">
        <v>242</v>
      </c>
      <c r="B81" s="704"/>
      <c r="C81" s="705"/>
      <c r="D81" s="704"/>
      <c r="E81" s="704"/>
      <c r="F81" s="704"/>
      <c r="G81" s="704"/>
      <c r="H81" s="704"/>
      <c r="I81" s="704"/>
      <c r="J81" s="704"/>
      <c r="K81" s="704"/>
      <c r="L81" s="704"/>
      <c r="M81" s="704"/>
      <c r="N81" s="704"/>
      <c r="O81" s="704"/>
      <c r="P81" s="405"/>
      <c r="Q81" s="431">
        <f t="shared" si="34"/>
        <v>61</v>
      </c>
      <c r="R81" s="776">
        <v>9361500</v>
      </c>
      <c r="S81" s="775">
        <v>25817</v>
      </c>
      <c r="T81" s="384">
        <f t="shared" si="71"/>
        <v>1970</v>
      </c>
      <c r="U81" s="428">
        <f t="shared" si="1"/>
        <v>1970</v>
      </c>
      <c r="V81" s="428">
        <f t="shared" si="2"/>
        <v>9</v>
      </c>
      <c r="W81" s="429">
        <f t="shared" si="3"/>
        <v>0</v>
      </c>
      <c r="X81" s="429">
        <f t="shared" si="4"/>
        <v>0</v>
      </c>
      <c r="Y81" s="429">
        <f t="shared" si="5"/>
        <v>0</v>
      </c>
      <c r="Z81" s="429">
        <f t="shared" si="6"/>
        <v>0</v>
      </c>
      <c r="AA81" s="429">
        <f t="shared" si="7"/>
        <v>0</v>
      </c>
      <c r="AB81" s="429">
        <f t="shared" si="8"/>
        <v>0</v>
      </c>
      <c r="AC81" s="429">
        <f t="shared" si="9"/>
        <v>0</v>
      </c>
      <c r="AD81" s="429">
        <f t="shared" si="10"/>
        <v>0</v>
      </c>
      <c r="AE81" s="429">
        <f t="shared" si="11"/>
        <v>1</v>
      </c>
      <c r="AF81" s="429">
        <f t="shared" si="12"/>
        <v>0</v>
      </c>
      <c r="AG81" s="429">
        <f t="shared" si="13"/>
        <v>0</v>
      </c>
      <c r="AH81" s="430">
        <f t="shared" si="14"/>
        <v>0</v>
      </c>
      <c r="AI81" s="789">
        <v>11600</v>
      </c>
      <c r="AJ81" s="766"/>
      <c r="AK81" s="790"/>
      <c r="AL81" s="791"/>
      <c r="AM81" s="413">
        <f t="shared" si="15"/>
        <v>0</v>
      </c>
      <c r="AN81" s="30"/>
      <c r="AO81" s="371" t="str">
        <f t="shared" si="16"/>
        <v>----</v>
      </c>
      <c r="AP81" s="371" t="str">
        <f t="shared" si="17"/>
        <v>----</v>
      </c>
      <c r="AQ81" s="806" t="str">
        <f t="shared" si="18"/>
        <v>no outlier detected</v>
      </c>
      <c r="AR81" s="806"/>
      <c r="AS81" s="431">
        <f t="shared" si="19"/>
        <v>4</v>
      </c>
      <c r="AT81" s="432">
        <f t="shared" si="20"/>
        <v>26</v>
      </c>
      <c r="AU81" s="433">
        <f t="shared" si="21"/>
        <v>9.3587603770944554</v>
      </c>
      <c r="AV81" s="433">
        <f t="shared" si="22"/>
        <v>0</v>
      </c>
      <c r="AW81" s="433">
        <f t="shared" si="23"/>
        <v>9.3587603770944554</v>
      </c>
      <c r="AX81" s="433">
        <f t="shared" si="24"/>
        <v>1.108910891089109</v>
      </c>
      <c r="AY81" s="432">
        <f t="shared" si="25"/>
        <v>4.435643564356436</v>
      </c>
      <c r="AZ81" s="432">
        <f t="shared" si="26"/>
        <v>25.926339285714285</v>
      </c>
      <c r="BA81" s="434">
        <f t="shared" si="27"/>
        <v>0.72663870726813684</v>
      </c>
      <c r="BB81" s="435">
        <f t="shared" si="28"/>
        <v>0</v>
      </c>
      <c r="BC81" s="434">
        <f t="shared" si="29"/>
        <v>0.52800381090030901</v>
      </c>
      <c r="BD81" s="434">
        <f t="shared" si="30"/>
        <v>0</v>
      </c>
      <c r="BE81" s="434">
        <f t="shared" si="31"/>
        <v>0.3836680065852503</v>
      </c>
      <c r="BF81" s="436">
        <f t="shared" si="32"/>
        <v>25.926339285714285</v>
      </c>
      <c r="BG81" s="437">
        <f t="shared" si="33"/>
        <v>11600</v>
      </c>
      <c r="BH81" s="434"/>
      <c r="BI81" s="434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3"/>
      <c r="CH81" s="143"/>
      <c r="CI81" s="143"/>
      <c r="CJ81" s="143"/>
      <c r="CK81" s="143"/>
      <c r="CL81" s="143"/>
      <c r="CM81" s="143"/>
      <c r="CN81" s="143"/>
      <c r="CO81" s="143"/>
      <c r="CP81" s="143"/>
      <c r="CQ81" s="143"/>
      <c r="CR81" s="143"/>
      <c r="CS81" s="143"/>
      <c r="CT81" s="143"/>
      <c r="CU81" s="143"/>
      <c r="CV81" s="143"/>
      <c r="CW81" s="143"/>
      <c r="CX81" s="143"/>
      <c r="CY81" s="143"/>
      <c r="CZ81" s="143"/>
      <c r="DA81" s="143"/>
      <c r="DB81" s="143"/>
      <c r="DC81" s="143"/>
      <c r="DD81" s="143"/>
      <c r="DE81" s="143"/>
      <c r="DF81" s="143"/>
      <c r="DG81" s="143"/>
      <c r="DH81" s="143"/>
      <c r="DI81" s="143"/>
      <c r="DJ81" s="143"/>
      <c r="DK81" s="143"/>
      <c r="DL81" s="143"/>
      <c r="DM81" s="143"/>
      <c r="DN81" s="143"/>
      <c r="DO81" s="143"/>
      <c r="DP81" s="143"/>
      <c r="DQ81" s="143"/>
      <c r="DR81" s="143"/>
      <c r="DS81" s="143"/>
      <c r="DT81" s="143"/>
      <c r="DU81" s="143"/>
      <c r="DV81" s="143"/>
      <c r="DW81" s="143"/>
      <c r="DX81" s="143"/>
      <c r="DY81" s="143"/>
      <c r="DZ81" s="143"/>
      <c r="EA81" s="143"/>
      <c r="EB81" s="143"/>
      <c r="EC81" s="143"/>
      <c r="ED81" s="143"/>
      <c r="EE81" s="143"/>
      <c r="EF81" s="143"/>
      <c r="EG81" s="143"/>
      <c r="EH81" s="143"/>
      <c r="EI81" s="143"/>
      <c r="EJ81" s="143"/>
      <c r="EK81" s="143"/>
      <c r="EL81" s="143"/>
      <c r="EM81" s="143"/>
      <c r="EN81" s="143"/>
      <c r="EO81" s="143"/>
      <c r="EP81" s="143"/>
      <c r="EQ81" s="143"/>
      <c r="ER81" s="143"/>
      <c r="ES81" s="143"/>
      <c r="ET81" s="143"/>
      <c r="EU81" s="143"/>
      <c r="EV81" s="143"/>
    </row>
    <row r="82" spans="1:152" x14ac:dyDescent="0.25">
      <c r="A82" s="704" t="s">
        <v>124</v>
      </c>
      <c r="B82" s="704"/>
      <c r="C82" s="705"/>
      <c r="D82" s="704"/>
      <c r="E82" s="704"/>
      <c r="F82" s="704"/>
      <c r="G82" s="704"/>
      <c r="H82" s="704"/>
      <c r="I82" s="704"/>
      <c r="J82" s="704"/>
      <c r="K82" s="704"/>
      <c r="L82" s="704"/>
      <c r="M82" s="704"/>
      <c r="N82" s="704"/>
      <c r="O82" s="704"/>
      <c r="P82" s="405"/>
      <c r="Q82" s="431">
        <f t="shared" si="34"/>
        <v>62</v>
      </c>
      <c r="R82" s="776">
        <v>9361500</v>
      </c>
      <c r="S82" s="775">
        <v>26106</v>
      </c>
      <c r="T82" s="384">
        <f t="shared" si="71"/>
        <v>1971</v>
      </c>
      <c r="U82" s="428">
        <f t="shared" si="1"/>
        <v>1971</v>
      </c>
      <c r="V82" s="428">
        <f t="shared" si="2"/>
        <v>6</v>
      </c>
      <c r="W82" s="429">
        <f t="shared" si="3"/>
        <v>0</v>
      </c>
      <c r="X82" s="429">
        <f t="shared" si="4"/>
        <v>0</v>
      </c>
      <c r="Y82" s="429">
        <f t="shared" si="5"/>
        <v>0</v>
      </c>
      <c r="Z82" s="429">
        <f t="shared" si="6"/>
        <v>0</v>
      </c>
      <c r="AA82" s="429">
        <f t="shared" si="7"/>
        <v>0</v>
      </c>
      <c r="AB82" s="429">
        <f t="shared" si="8"/>
        <v>1</v>
      </c>
      <c r="AC82" s="429">
        <f t="shared" si="9"/>
        <v>0</v>
      </c>
      <c r="AD82" s="429">
        <f t="shared" si="10"/>
        <v>0</v>
      </c>
      <c r="AE82" s="429">
        <f t="shared" si="11"/>
        <v>0</v>
      </c>
      <c r="AF82" s="429">
        <f t="shared" si="12"/>
        <v>0</v>
      </c>
      <c r="AG82" s="429">
        <f t="shared" si="13"/>
        <v>0</v>
      </c>
      <c r="AH82" s="430">
        <f t="shared" si="14"/>
        <v>0</v>
      </c>
      <c r="AI82" s="789">
        <v>3290</v>
      </c>
      <c r="AJ82" s="766"/>
      <c r="AK82" s="790"/>
      <c r="AL82" s="791"/>
      <c r="AM82" s="413">
        <f t="shared" si="15"/>
        <v>0</v>
      </c>
      <c r="AN82" s="30"/>
      <c r="AO82" s="371" t="str">
        <f t="shared" si="16"/>
        <v>----</v>
      </c>
      <c r="AP82" s="371" t="str">
        <f t="shared" si="17"/>
        <v>----</v>
      </c>
      <c r="AQ82" s="806" t="str">
        <f t="shared" si="18"/>
        <v>no outlier detected</v>
      </c>
      <c r="AR82" s="806"/>
      <c r="AS82" s="431">
        <f t="shared" si="19"/>
        <v>90</v>
      </c>
      <c r="AT82" s="432">
        <f t="shared" si="20"/>
        <v>1.1555555555555554</v>
      </c>
      <c r="AU82" s="433">
        <f t="shared" si="21"/>
        <v>8.0986428437594178</v>
      </c>
      <c r="AV82" s="433">
        <f t="shared" si="22"/>
        <v>0</v>
      </c>
      <c r="AW82" s="433">
        <f t="shared" si="23"/>
        <v>8.0986428437594178</v>
      </c>
      <c r="AX82" s="433">
        <f t="shared" si="24"/>
        <v>1.108910891089109</v>
      </c>
      <c r="AY82" s="432">
        <f t="shared" si="25"/>
        <v>99.801980198019805</v>
      </c>
      <c r="AZ82" s="432">
        <f t="shared" si="26"/>
        <v>1.152281746031746</v>
      </c>
      <c r="BA82" s="434">
        <f t="shared" si="27"/>
        <v>-0.53347882606690078</v>
      </c>
      <c r="BB82" s="435">
        <f t="shared" si="28"/>
        <v>0</v>
      </c>
      <c r="BC82" s="434">
        <f t="shared" si="29"/>
        <v>0.28459965786171859</v>
      </c>
      <c r="BD82" s="434">
        <f t="shared" si="30"/>
        <v>0</v>
      </c>
      <c r="BE82" s="434">
        <f t="shared" si="31"/>
        <v>-0.15182789137511124</v>
      </c>
      <c r="BF82" s="436">
        <f t="shared" si="32"/>
        <v>1.152281746031746</v>
      </c>
      <c r="BG82" s="437">
        <f t="shared" si="33"/>
        <v>3290</v>
      </c>
      <c r="BH82" s="434"/>
      <c r="BI82" s="434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3"/>
      <c r="CH82" s="143"/>
      <c r="CI82" s="143"/>
      <c r="CJ82" s="143"/>
      <c r="CK82" s="143"/>
      <c r="CL82" s="143"/>
      <c r="CM82" s="143"/>
      <c r="CN82" s="143"/>
      <c r="CO82" s="143"/>
      <c r="CP82" s="143"/>
      <c r="CQ82" s="143">
        <f>IF(OR($AK$15="&gt;0.4",$AK$15="&lt;-0.4"),1,2)</f>
        <v>2</v>
      </c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  <c r="DC82" s="143"/>
      <c r="DD82" s="143"/>
      <c r="DE82" s="143"/>
      <c r="DF82" s="143"/>
      <c r="DG82" s="143"/>
      <c r="DH82" s="143"/>
      <c r="DI82" s="143"/>
      <c r="DJ82" s="143"/>
      <c r="DK82" s="143"/>
      <c r="DL82" s="143"/>
      <c r="DM82" s="143"/>
      <c r="DN82" s="143"/>
      <c r="DO82" s="143"/>
      <c r="DP82" s="143"/>
      <c r="DQ82" s="143"/>
      <c r="DR82" s="143"/>
      <c r="DS82" s="143"/>
      <c r="DT82" s="143"/>
      <c r="DU82" s="143"/>
      <c r="DV82" s="143"/>
      <c r="DW82" s="143"/>
      <c r="DX82" s="143"/>
      <c r="DY82" s="143"/>
      <c r="DZ82" s="143"/>
      <c r="EA82" s="143"/>
      <c r="EB82" s="143"/>
      <c r="EC82" s="143"/>
      <c r="ED82" s="143"/>
      <c r="EE82" s="143"/>
      <c r="EF82" s="143"/>
      <c r="EG82" s="143"/>
      <c r="EH82" s="143"/>
      <c r="EI82" s="143"/>
      <c r="EJ82" s="143"/>
      <c r="EK82" s="143"/>
      <c r="EL82" s="143"/>
      <c r="EM82" s="143"/>
      <c r="EN82" s="143"/>
      <c r="EO82" s="143"/>
      <c r="EP82" s="143"/>
      <c r="EQ82" s="143"/>
      <c r="ER82" s="143"/>
      <c r="ES82" s="143"/>
      <c r="ET82" s="143"/>
      <c r="EU82" s="143"/>
      <c r="EV82" s="143"/>
    </row>
    <row r="83" spans="1:152" x14ac:dyDescent="0.25">
      <c r="A83" s="704" t="s">
        <v>41</v>
      </c>
      <c r="B83" s="704"/>
      <c r="C83" s="705"/>
      <c r="D83" s="704"/>
      <c r="E83" s="704"/>
      <c r="F83" s="704"/>
      <c r="G83" s="704"/>
      <c r="H83" s="704"/>
      <c r="I83" s="704"/>
      <c r="J83" s="704"/>
      <c r="K83" s="704"/>
      <c r="L83" s="704"/>
      <c r="M83" s="704"/>
      <c r="N83" s="704"/>
      <c r="O83" s="704"/>
      <c r="P83" s="405"/>
      <c r="Q83" s="431">
        <f t="shared" si="34"/>
        <v>63</v>
      </c>
      <c r="R83" s="776">
        <v>9361500</v>
      </c>
      <c r="S83" s="775">
        <v>26452</v>
      </c>
      <c r="T83" s="384">
        <f t="shared" si="71"/>
        <v>1972</v>
      </c>
      <c r="U83" s="428">
        <f t="shared" si="1"/>
        <v>1972</v>
      </c>
      <c r="V83" s="428">
        <f t="shared" si="2"/>
        <v>6</v>
      </c>
      <c r="W83" s="429">
        <f t="shared" si="3"/>
        <v>0</v>
      </c>
      <c r="X83" s="429">
        <f t="shared" si="4"/>
        <v>0</v>
      </c>
      <c r="Y83" s="429">
        <f t="shared" si="5"/>
        <v>0</v>
      </c>
      <c r="Z83" s="429">
        <f t="shared" si="6"/>
        <v>0</v>
      </c>
      <c r="AA83" s="429">
        <f t="shared" si="7"/>
        <v>0</v>
      </c>
      <c r="AB83" s="429">
        <f t="shared" si="8"/>
        <v>1</v>
      </c>
      <c r="AC83" s="429">
        <f t="shared" si="9"/>
        <v>0</v>
      </c>
      <c r="AD83" s="429">
        <f t="shared" si="10"/>
        <v>0</v>
      </c>
      <c r="AE83" s="429">
        <f t="shared" si="11"/>
        <v>0</v>
      </c>
      <c r="AF83" s="429">
        <f t="shared" si="12"/>
        <v>0</v>
      </c>
      <c r="AG83" s="429">
        <f t="shared" si="13"/>
        <v>0</v>
      </c>
      <c r="AH83" s="430">
        <f t="shared" si="14"/>
        <v>0</v>
      </c>
      <c r="AI83" s="789">
        <v>3160</v>
      </c>
      <c r="AJ83" s="766"/>
      <c r="AK83" s="790"/>
      <c r="AL83" s="791"/>
      <c r="AM83" s="413">
        <f t="shared" si="15"/>
        <v>0</v>
      </c>
      <c r="AN83" s="30"/>
      <c r="AO83" s="371" t="str">
        <f t="shared" si="16"/>
        <v>----</v>
      </c>
      <c r="AP83" s="371" t="str">
        <f t="shared" si="17"/>
        <v>----</v>
      </c>
      <c r="AQ83" s="806" t="str">
        <f t="shared" si="18"/>
        <v>no outlier detected</v>
      </c>
      <c r="AR83" s="806"/>
      <c r="AS83" s="431">
        <f t="shared" si="19"/>
        <v>93</v>
      </c>
      <c r="AT83" s="432">
        <f t="shared" si="20"/>
        <v>1.118279569892473</v>
      </c>
      <c r="AU83" s="433">
        <f t="shared" si="21"/>
        <v>8.0583273065809582</v>
      </c>
      <c r="AV83" s="433">
        <f t="shared" si="22"/>
        <v>0</v>
      </c>
      <c r="AW83" s="433">
        <f t="shared" si="23"/>
        <v>8.0583273065809582</v>
      </c>
      <c r="AX83" s="433">
        <f t="shared" si="24"/>
        <v>1.108910891089109</v>
      </c>
      <c r="AY83" s="432">
        <f t="shared" si="25"/>
        <v>103.12871287128714</v>
      </c>
      <c r="AZ83" s="432">
        <f t="shared" si="26"/>
        <v>1.1151113671274961</v>
      </c>
      <c r="BA83" s="434">
        <f t="shared" si="27"/>
        <v>-0.57379436324536037</v>
      </c>
      <c r="BB83" s="435">
        <f t="shared" si="28"/>
        <v>0</v>
      </c>
      <c r="BC83" s="434">
        <f t="shared" si="29"/>
        <v>0.32923997129214855</v>
      </c>
      <c r="BD83" s="434">
        <f t="shared" si="30"/>
        <v>0</v>
      </c>
      <c r="BE83" s="434">
        <f t="shared" si="31"/>
        <v>-0.18891603968249909</v>
      </c>
      <c r="BF83" s="436">
        <f t="shared" si="32"/>
        <v>1.1151113671274961</v>
      </c>
      <c r="BG83" s="437">
        <f t="shared" si="33"/>
        <v>3160</v>
      </c>
      <c r="BH83" s="434"/>
      <c r="BI83" s="434"/>
      <c r="BJ83" s="143"/>
      <c r="BK83" s="143"/>
      <c r="BL83" s="143"/>
      <c r="BM83" s="143"/>
      <c r="BN83" s="143"/>
      <c r="BO83" s="143"/>
      <c r="BP83" s="143"/>
      <c r="BQ83" s="143"/>
      <c r="BR83" s="143"/>
      <c r="BS83" s="143"/>
      <c r="BT83" s="143"/>
      <c r="BU83" s="143"/>
      <c r="BV83" s="143"/>
      <c r="BW83" s="143"/>
      <c r="BX83" s="143"/>
      <c r="BY83" s="143"/>
      <c r="BZ83" s="143"/>
      <c r="CA83" s="143"/>
      <c r="CB83" s="143"/>
      <c r="CC83" s="143"/>
      <c r="CD83" s="143"/>
      <c r="CE83" s="143"/>
      <c r="CF83" s="143"/>
      <c r="CG83" s="411" t="s">
        <v>195</v>
      </c>
      <c r="CH83" s="720"/>
      <c r="CI83" s="720"/>
      <c r="CJ83" s="411" t="s">
        <v>1</v>
      </c>
      <c r="CK83" s="143"/>
      <c r="CL83" s="143"/>
      <c r="CM83" s="143"/>
      <c r="CN83" s="143"/>
      <c r="CO83" s="143"/>
      <c r="CP83" s="143"/>
      <c r="CQ83" s="143"/>
      <c r="CR83" s="143"/>
      <c r="CS83" s="143"/>
      <c r="CT83" s="143"/>
      <c r="CU83" s="143"/>
      <c r="CV83" s="143"/>
      <c r="CW83" s="143"/>
      <c r="CX83" s="143"/>
      <c r="CY83" s="143"/>
      <c r="CZ83" s="143"/>
      <c r="DA83" s="143"/>
      <c r="DB83" s="143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3"/>
      <c r="DO83" s="143"/>
      <c r="DP83" s="143"/>
      <c r="DQ83" s="143"/>
      <c r="DR83" s="143"/>
      <c r="DS83" s="143"/>
      <c r="DT83" s="143"/>
      <c r="DU83" s="143"/>
      <c r="DV83" s="143"/>
      <c r="DW83" s="143"/>
      <c r="DX83" s="143"/>
      <c r="DY83" s="143"/>
      <c r="DZ83" s="143"/>
      <c r="EA83" s="143"/>
      <c r="EB83" s="143"/>
      <c r="EC83" s="143"/>
      <c r="ED83" s="143"/>
      <c r="EE83" s="143"/>
      <c r="EF83" s="143"/>
      <c r="EG83" s="143"/>
      <c r="EH83" s="143"/>
      <c r="EI83" s="143"/>
      <c r="EJ83" s="143"/>
      <c r="EK83" s="143"/>
      <c r="EL83" s="143"/>
      <c r="EM83" s="143"/>
      <c r="EN83" s="143"/>
      <c r="EO83" s="143"/>
      <c r="EP83" s="143"/>
      <c r="EQ83" s="143"/>
      <c r="ER83" s="143"/>
      <c r="ES83" s="143"/>
      <c r="ET83" s="143"/>
      <c r="EU83" s="143"/>
      <c r="EV83" s="143"/>
    </row>
    <row r="84" spans="1:152" x14ac:dyDescent="0.25">
      <c r="A84" s="704" t="s">
        <v>125</v>
      </c>
      <c r="B84" s="704"/>
      <c r="C84" s="705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405"/>
      <c r="Q84" s="431">
        <f t="shared" si="34"/>
        <v>64</v>
      </c>
      <c r="R84" s="776">
        <v>9361500</v>
      </c>
      <c r="S84" s="775">
        <v>26826</v>
      </c>
      <c r="T84" s="384">
        <f t="shared" si="71"/>
        <v>1973</v>
      </c>
      <c r="U84" s="428">
        <f t="shared" si="1"/>
        <v>1973</v>
      </c>
      <c r="V84" s="428">
        <f t="shared" si="2"/>
        <v>6</v>
      </c>
      <c r="W84" s="429">
        <f t="shared" si="3"/>
        <v>0</v>
      </c>
      <c r="X84" s="429">
        <f t="shared" si="4"/>
        <v>0</v>
      </c>
      <c r="Y84" s="429">
        <f t="shared" si="5"/>
        <v>0</v>
      </c>
      <c r="Z84" s="429">
        <f t="shared" si="6"/>
        <v>0</v>
      </c>
      <c r="AA84" s="429">
        <f t="shared" si="7"/>
        <v>0</v>
      </c>
      <c r="AB84" s="429">
        <f t="shared" si="8"/>
        <v>1</v>
      </c>
      <c r="AC84" s="429">
        <f t="shared" si="9"/>
        <v>0</v>
      </c>
      <c r="AD84" s="429">
        <f t="shared" si="10"/>
        <v>0</v>
      </c>
      <c r="AE84" s="429">
        <f t="shared" si="11"/>
        <v>0</v>
      </c>
      <c r="AF84" s="429">
        <f t="shared" si="12"/>
        <v>0</v>
      </c>
      <c r="AG84" s="429">
        <f t="shared" si="13"/>
        <v>0</v>
      </c>
      <c r="AH84" s="430">
        <f t="shared" si="14"/>
        <v>0</v>
      </c>
      <c r="AI84" s="789">
        <v>7590</v>
      </c>
      <c r="AJ84" s="766"/>
      <c r="AK84" s="790"/>
      <c r="AL84" s="791"/>
      <c r="AM84" s="413">
        <f t="shared" si="15"/>
        <v>0</v>
      </c>
      <c r="AN84" s="30"/>
      <c r="AO84" s="371" t="str">
        <f t="shared" si="16"/>
        <v>----</v>
      </c>
      <c r="AP84" s="371" t="str">
        <f t="shared" si="17"/>
        <v>----</v>
      </c>
      <c r="AQ84" s="806" t="str">
        <f t="shared" si="18"/>
        <v>no outlier detected</v>
      </c>
      <c r="AR84" s="806"/>
      <c r="AS84" s="431">
        <f t="shared" si="19"/>
        <v>21</v>
      </c>
      <c r="AT84" s="432">
        <f t="shared" si="20"/>
        <v>4.9523809523809526</v>
      </c>
      <c r="AU84" s="433">
        <f t="shared" si="21"/>
        <v>8.9345868703896762</v>
      </c>
      <c r="AV84" s="433">
        <f t="shared" si="22"/>
        <v>0</v>
      </c>
      <c r="AW84" s="433">
        <f t="shared" si="23"/>
        <v>8.9345868703896762</v>
      </c>
      <c r="AX84" s="433">
        <f t="shared" si="24"/>
        <v>1.108910891089109</v>
      </c>
      <c r="AY84" s="432">
        <f t="shared" si="25"/>
        <v>23.28712871287129</v>
      </c>
      <c r="AZ84" s="432">
        <f t="shared" si="26"/>
        <v>4.9383503401360542</v>
      </c>
      <c r="BA84" s="434">
        <f t="shared" si="27"/>
        <v>0.30246520056335768</v>
      </c>
      <c r="BB84" s="435">
        <f t="shared" si="28"/>
        <v>0</v>
      </c>
      <c r="BC84" s="434">
        <f t="shared" si="29"/>
        <v>9.1485197551832195E-2</v>
      </c>
      <c r="BD84" s="434">
        <f t="shared" si="30"/>
        <v>0</v>
      </c>
      <c r="BE84" s="434">
        <f t="shared" si="31"/>
        <v>2.7671088626093323E-2</v>
      </c>
      <c r="BF84" s="436">
        <f t="shared" si="32"/>
        <v>4.9383503401360542</v>
      </c>
      <c r="BG84" s="437">
        <f t="shared" si="33"/>
        <v>7590</v>
      </c>
      <c r="BH84" s="434"/>
      <c r="BI84" s="434"/>
      <c r="BJ84" s="143"/>
      <c r="BK84" s="143"/>
      <c r="BL84" s="143"/>
      <c r="BM84" s="143"/>
      <c r="BN84" s="143"/>
      <c r="BO84" s="143"/>
      <c r="BP84" s="143"/>
      <c r="BQ84" s="143"/>
      <c r="BR84" s="143"/>
      <c r="BS84" s="143"/>
      <c r="BT84" s="143"/>
      <c r="BU84" s="143"/>
      <c r="BV84" s="143"/>
      <c r="BW84" s="143"/>
      <c r="BX84" s="143"/>
      <c r="BY84" s="143"/>
      <c r="BZ84" s="143"/>
      <c r="CA84" s="143"/>
      <c r="CB84" s="143"/>
      <c r="CC84" s="143"/>
      <c r="CD84" s="143"/>
      <c r="CE84" s="143"/>
      <c r="CF84" s="143"/>
      <c r="CG84" s="404">
        <v>1</v>
      </c>
      <c r="CH84" s="402"/>
      <c r="CI84" s="402"/>
      <c r="CJ84" s="721">
        <f>W173</f>
        <v>0</v>
      </c>
      <c r="CK84" s="143"/>
      <c r="CL84" s="143"/>
      <c r="CM84" s="143"/>
      <c r="CN84" s="143"/>
      <c r="CO84" s="143"/>
      <c r="CP84" s="143"/>
      <c r="CQ84" s="143"/>
      <c r="CR84" s="143"/>
      <c r="CS84" s="143"/>
      <c r="CT84" s="143"/>
      <c r="CU84" s="143"/>
      <c r="CV84" s="143"/>
      <c r="CW84" s="143"/>
      <c r="CX84" s="143"/>
      <c r="CY84" s="143"/>
      <c r="CZ84" s="143"/>
      <c r="DA84" s="143"/>
      <c r="DB84" s="143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3"/>
      <c r="DO84" s="143"/>
      <c r="DP84" s="143"/>
      <c r="DQ84" s="143"/>
      <c r="DR84" s="143"/>
      <c r="DS84" s="143"/>
      <c r="DT84" s="143"/>
      <c r="DU84" s="143"/>
      <c r="DV84" s="143"/>
      <c r="DW84" s="143"/>
      <c r="DX84" s="143"/>
      <c r="DY84" s="143"/>
      <c r="DZ84" s="143"/>
      <c r="EA84" s="143"/>
      <c r="EB84" s="143"/>
      <c r="EC84" s="143"/>
      <c r="ED84" s="143"/>
      <c r="EE84" s="143"/>
      <c r="EF84" s="143"/>
      <c r="EG84" s="143"/>
      <c r="EH84" s="143"/>
      <c r="EI84" s="143"/>
      <c r="EJ84" s="143"/>
      <c r="EK84" s="143"/>
      <c r="EL84" s="143"/>
      <c r="EM84" s="143"/>
      <c r="EN84" s="143"/>
      <c r="EO84" s="143"/>
      <c r="EP84" s="143"/>
      <c r="EQ84" s="143"/>
      <c r="ER84" s="143"/>
      <c r="ES84" s="143"/>
      <c r="ET84" s="143"/>
      <c r="EU84" s="143"/>
      <c r="EV84" s="143"/>
    </row>
    <row r="85" spans="1:152" x14ac:dyDescent="0.25">
      <c r="A85" s="704" t="s">
        <v>42</v>
      </c>
      <c r="B85" s="704"/>
      <c r="C85" s="705"/>
      <c r="D85" s="704"/>
      <c r="E85" s="704"/>
      <c r="F85" s="704"/>
      <c r="G85" s="704"/>
      <c r="H85" s="704"/>
      <c r="I85" s="704"/>
      <c r="J85" s="704"/>
      <c r="K85" s="704"/>
      <c r="L85" s="704"/>
      <c r="M85" s="704"/>
      <c r="N85" s="704"/>
      <c r="O85" s="704"/>
      <c r="P85" s="405"/>
      <c r="Q85" s="431">
        <f t="shared" si="34"/>
        <v>65</v>
      </c>
      <c r="R85" s="776">
        <v>9361500</v>
      </c>
      <c r="S85" s="775">
        <v>27176</v>
      </c>
      <c r="T85" s="384">
        <f t="shared" si="71"/>
        <v>1974</v>
      </c>
      <c r="U85" s="428">
        <f t="shared" ref="U85:U148" si="72">IF(T85&lt;&gt;"----",T85,-10)</f>
        <v>1974</v>
      </c>
      <c r="V85" s="428">
        <f t="shared" ref="V85:V148" si="73">IF(S85&gt;0,MONTH(S85),"----")</f>
        <v>5</v>
      </c>
      <c r="W85" s="429">
        <f t="shared" ref="W85:W148" si="74">IF(V85=1,1,0)</f>
        <v>0</v>
      </c>
      <c r="X85" s="429">
        <f t="shared" ref="X85:X148" si="75">IF(V85=2,1,0)</f>
        <v>0</v>
      </c>
      <c r="Y85" s="429">
        <f t="shared" ref="Y85:Y148" si="76">IF(V85=3,1,0)</f>
        <v>0</v>
      </c>
      <c r="Z85" s="429">
        <f t="shared" ref="Z85:Z148" si="77">IF(V85=4,1,0)</f>
        <v>0</v>
      </c>
      <c r="AA85" s="429">
        <f t="shared" ref="AA85:AA148" si="78">IF(V85=5,1,0)</f>
        <v>1</v>
      </c>
      <c r="AB85" s="429">
        <f t="shared" ref="AB85:AB148" si="79">IF(V85=6,1,0)</f>
        <v>0</v>
      </c>
      <c r="AC85" s="429">
        <f t="shared" ref="AC85:AC148" si="80">IF(V85=7,1,0)</f>
        <v>0</v>
      </c>
      <c r="AD85" s="429">
        <f t="shared" ref="AD85:AD148" si="81">IF(V85=8,1,0)</f>
        <v>0</v>
      </c>
      <c r="AE85" s="429">
        <f t="shared" ref="AE85:AE148" si="82">IF(V85=9,1,0)</f>
        <v>0</v>
      </c>
      <c r="AF85" s="429">
        <f t="shared" ref="AF85:AF148" si="83">IF(V85=10,1,0)</f>
        <v>0</v>
      </c>
      <c r="AG85" s="429">
        <f t="shared" ref="AG85:AG148" si="84">IF(V85=11,1,0)</f>
        <v>0</v>
      </c>
      <c r="AH85" s="430">
        <f t="shared" ref="AH85:AH148" si="85">IF(V85=12,1,0)</f>
        <v>0</v>
      </c>
      <c r="AI85" s="789">
        <v>2910</v>
      </c>
      <c r="AJ85" s="766"/>
      <c r="AK85" s="790"/>
      <c r="AL85" s="791"/>
      <c r="AM85" s="413">
        <f t="shared" ref="AM85:AM148" si="86">IF(OR(AL85="y",AL85="Y"),1,0)</f>
        <v>0</v>
      </c>
      <c r="AN85" s="30"/>
      <c r="AO85" s="371" t="str">
        <f t="shared" ref="AO85:AO148" si="87">IF(AND(OR($AK$15="&gt;0.4",$AK$15="&lt;-0.4"),AI85&gt;0),IF(AU85&gt;$AO$20,"HIGH OUTLIER DETECTED","no outlier detected"),"----")</f>
        <v>----</v>
      </c>
      <c r="AP85" s="371" t="str">
        <f t="shared" ref="AP85:AP148" si="88">IF(AND(OR($AK$15="&lt;-0.4",$AK$15="&gt;0.4"),AI85&gt;0),IF(AU85&lt;$AP$20,"LOW OUTLIER DETECTED","no outlier detected"),"----")</f>
        <v>----</v>
      </c>
      <c r="AQ85" s="806" t="str">
        <f t="shared" ref="AQ85:AQ148" si="89">IF(AND($AK$15="-0.4&lt;and&gt;0.4",AI85&gt;0),IF(AU85&gt;$AQ$20,"HIGH OUTLIER DETECTED",IF(AU85&lt;$AR$20,"LOW OUTLIER DETECTED","no outlier detected")),"----")</f>
        <v>no outlier detected</v>
      </c>
      <c r="AR85" s="806"/>
      <c r="AS85" s="431">
        <f t="shared" ref="AS85:AS148" si="90">IF(AI85&gt;0,RANK(AI85,$AI$21:$AI$170,0),"----")</f>
        <v>97</v>
      </c>
      <c r="AT85" s="432">
        <f t="shared" ref="AT85:AT148" si="91">IF(AS85&lt;&gt;"----",($BM$30+1)/AS85," ")</f>
        <v>1.0721649484536082</v>
      </c>
      <c r="AU85" s="433">
        <f t="shared" ref="AU85:AU148" si="92">IF(AI85&gt;0,LN(AI85),"----")</f>
        <v>7.9759083601655378</v>
      </c>
      <c r="AV85" s="433">
        <f t="shared" ref="AV85:AV148" si="93">IF(AI85&gt;0,IF(AM85=1,AU85,0),"----")</f>
        <v>0</v>
      </c>
      <c r="AW85" s="433">
        <f t="shared" ref="AW85:AW148" si="94">IF(AI85&gt;0,IF(AM85=0,AU85,0),"----")</f>
        <v>7.9759083601655378</v>
      </c>
      <c r="AX85" s="433">
        <f t="shared" ref="AX85:AX148" si="95">IF(AI85&gt;0,IF($BM$29&gt;0,IF(OR(AL85="y",AL85="Y"),1,($BM$31-$BM$29)/$BM$28),"----"),"----")</f>
        <v>1.108910891089109</v>
      </c>
      <c r="AY85" s="432">
        <f t="shared" ref="AY85:AY148" si="96">IF(AI85&lt;&gt;0,IF($BM$29&gt;0,AX85*AS85,"----"),"----")</f>
        <v>107.56435643564357</v>
      </c>
      <c r="AZ85" s="432">
        <f t="shared" ref="AZ85:AZ148" si="97">IF(AI85&lt;&gt;0,IF($BM$29&gt;0,($BM$31+1)/AY85,($BM$30+1)/AS85),"----")</f>
        <v>1.0691273932253313</v>
      </c>
      <c r="BA85" s="434">
        <f t="shared" ref="BA85:BA148" si="98">IF(AI85&lt;&gt;0,IF($BM$29&gt;0,AU85-$BM$24,"----"),"----")</f>
        <v>-0.65621330966078073</v>
      </c>
      <c r="BB85" s="435">
        <f t="shared" ref="BB85:BB148" si="99">IF(AI85&gt;0,IF(AM85=1,BA85^2,0),"----")</f>
        <v>0</v>
      </c>
      <c r="BC85" s="434">
        <f t="shared" ref="BC85:BC148" si="100">IF(AI85&gt;0,IF(AM85=0,BA85^2,0),"----")</f>
        <v>0.43061590777595571</v>
      </c>
      <c r="BD85" s="434">
        <f t="shared" ref="BD85:BD148" si="101">IF(AI85&gt;0,IF(AM85=1,BA85^3,0),"----")</f>
        <v>0</v>
      </c>
      <c r="BE85" s="434">
        <f t="shared" ref="BE85:BE148" si="102">IF(AI85&gt;0,IF(AM85=0,BA85^3,0),"----")</f>
        <v>-0.28257589003424144</v>
      </c>
      <c r="BF85" s="436">
        <f t="shared" ref="BF85:BF148" si="103">IF(AZ85="----",0.01,AZ85)</f>
        <v>1.0691273932253313</v>
      </c>
      <c r="BG85" s="437">
        <f t="shared" ref="BG85:BG148" si="104">IF(AI85=0,-10,AI85)</f>
        <v>2910</v>
      </c>
      <c r="BH85" s="434"/>
      <c r="BI85" s="434"/>
      <c r="BJ85" s="143"/>
      <c r="BK85" s="143"/>
      <c r="BL85" s="143"/>
      <c r="BM85" s="143"/>
      <c r="BN85" s="143"/>
      <c r="BO85" s="143"/>
      <c r="BP85" s="143"/>
      <c r="BQ85" s="143"/>
      <c r="BR85" s="143"/>
      <c r="BS85" s="143"/>
      <c r="BT85" s="143"/>
      <c r="BU85" s="143"/>
      <c r="BV85" s="143"/>
      <c r="BW85" s="143"/>
      <c r="BX85" s="143"/>
      <c r="BY85" s="143"/>
      <c r="BZ85" s="143"/>
      <c r="CA85" s="143"/>
      <c r="CB85" s="143"/>
      <c r="CC85" s="143"/>
      <c r="CD85" s="143"/>
      <c r="CE85" s="143"/>
      <c r="CF85" s="143"/>
      <c r="CG85" s="394">
        <v>2</v>
      </c>
      <c r="CH85" s="392"/>
      <c r="CI85" s="392"/>
      <c r="CJ85" s="722">
        <f>X173</f>
        <v>0</v>
      </c>
      <c r="CK85" s="143"/>
      <c r="CL85" s="143"/>
      <c r="CM85" s="143"/>
      <c r="CN85" s="143"/>
      <c r="CO85" s="143"/>
      <c r="CP85" s="143"/>
      <c r="CQ85" s="143"/>
      <c r="CR85" s="143"/>
      <c r="CS85" s="143"/>
      <c r="CT85" s="143"/>
      <c r="CU85" s="143"/>
      <c r="CV85" s="143"/>
      <c r="CW85" s="143"/>
      <c r="CX85" s="143"/>
      <c r="CY85" s="143"/>
      <c r="CZ85" s="143"/>
      <c r="DA85" s="143"/>
      <c r="DB85" s="143"/>
      <c r="DC85" s="143"/>
      <c r="DD85" s="143"/>
      <c r="DE85" s="143"/>
      <c r="DF85" s="143"/>
      <c r="DG85" s="143"/>
      <c r="DH85" s="143"/>
      <c r="DI85" s="143"/>
      <c r="DJ85" s="143"/>
      <c r="DK85" s="143"/>
      <c r="DL85" s="143"/>
      <c r="DM85" s="143"/>
      <c r="DN85" s="143"/>
      <c r="DO85" s="143"/>
      <c r="DP85" s="143"/>
      <c r="DQ85" s="143"/>
      <c r="DR85" s="143"/>
      <c r="DS85" s="143"/>
      <c r="DT85" s="143"/>
      <c r="DU85" s="143"/>
      <c r="DV85" s="143"/>
      <c r="DW85" s="143"/>
      <c r="DX85" s="143"/>
      <c r="DY85" s="143"/>
      <c r="DZ85" s="143"/>
      <c r="EA85" s="143"/>
      <c r="EB85" s="143"/>
      <c r="EC85" s="143"/>
      <c r="ED85" s="143"/>
      <c r="EE85" s="143"/>
      <c r="EF85" s="143"/>
      <c r="EG85" s="143"/>
      <c r="EH85" s="143"/>
      <c r="EI85" s="143"/>
      <c r="EJ85" s="143"/>
      <c r="EK85" s="143"/>
      <c r="EL85" s="143"/>
      <c r="EM85" s="143"/>
      <c r="EN85" s="143"/>
      <c r="EO85" s="143"/>
      <c r="EP85" s="143"/>
      <c r="EQ85" s="143"/>
      <c r="ER85" s="143"/>
      <c r="ES85" s="143"/>
      <c r="ET85" s="143"/>
      <c r="EU85" s="143"/>
      <c r="EV85" s="143"/>
    </row>
    <row r="86" spans="1:152" x14ac:dyDescent="0.25">
      <c r="A86" s="704" t="s">
        <v>243</v>
      </c>
      <c r="B86" s="704"/>
      <c r="C86" s="705"/>
      <c r="D86" s="704"/>
      <c r="E86" s="704"/>
      <c r="F86" s="704"/>
      <c r="G86" s="704"/>
      <c r="H86" s="704"/>
      <c r="I86" s="704"/>
      <c r="J86" s="704"/>
      <c r="K86" s="704"/>
      <c r="L86" s="704"/>
      <c r="M86" s="704"/>
      <c r="N86" s="704"/>
      <c r="O86" s="704"/>
      <c r="P86" s="405"/>
      <c r="Q86" s="431">
        <f t="shared" ref="Q86:Q149" si="105">IF(T86="----","----",IF(AI86=0,"----",IF(AND(Q85="----",Q84="----"),1+Q83,IF(Q85="----",1+Q84,1+Q85))))</f>
        <v>66</v>
      </c>
      <c r="R86" s="776">
        <v>9361500</v>
      </c>
      <c r="S86" s="775">
        <v>27561</v>
      </c>
      <c r="T86" s="384">
        <f t="shared" si="71"/>
        <v>1975</v>
      </c>
      <c r="U86" s="428">
        <f t="shared" si="72"/>
        <v>1975</v>
      </c>
      <c r="V86" s="428">
        <f t="shared" si="73"/>
        <v>6</v>
      </c>
      <c r="W86" s="429">
        <f t="shared" si="74"/>
        <v>0</v>
      </c>
      <c r="X86" s="429">
        <f t="shared" si="75"/>
        <v>0</v>
      </c>
      <c r="Y86" s="429">
        <f t="shared" si="76"/>
        <v>0</v>
      </c>
      <c r="Z86" s="429">
        <f t="shared" si="77"/>
        <v>0</v>
      </c>
      <c r="AA86" s="429">
        <f t="shared" si="78"/>
        <v>0</v>
      </c>
      <c r="AB86" s="429">
        <f t="shared" si="79"/>
        <v>1</v>
      </c>
      <c r="AC86" s="429">
        <f t="shared" si="80"/>
        <v>0</v>
      </c>
      <c r="AD86" s="429">
        <f t="shared" si="81"/>
        <v>0</v>
      </c>
      <c r="AE86" s="429">
        <f t="shared" si="82"/>
        <v>0</v>
      </c>
      <c r="AF86" s="429">
        <f t="shared" si="83"/>
        <v>0</v>
      </c>
      <c r="AG86" s="429">
        <f t="shared" si="84"/>
        <v>0</v>
      </c>
      <c r="AH86" s="430">
        <f t="shared" si="85"/>
        <v>0</v>
      </c>
      <c r="AI86" s="789">
        <v>7400</v>
      </c>
      <c r="AJ86" s="766"/>
      <c r="AK86" s="790"/>
      <c r="AL86" s="791"/>
      <c r="AM86" s="413">
        <f t="shared" si="86"/>
        <v>0</v>
      </c>
      <c r="AN86" s="30"/>
      <c r="AO86" s="371" t="str">
        <f t="shared" si="87"/>
        <v>----</v>
      </c>
      <c r="AP86" s="371" t="str">
        <f t="shared" si="88"/>
        <v>----</v>
      </c>
      <c r="AQ86" s="806" t="str">
        <f t="shared" si="89"/>
        <v>no outlier detected</v>
      </c>
      <c r="AR86" s="806"/>
      <c r="AS86" s="431">
        <f t="shared" si="90"/>
        <v>23</v>
      </c>
      <c r="AT86" s="432">
        <f t="shared" si="91"/>
        <v>4.5217391304347823</v>
      </c>
      <c r="AU86" s="433">
        <f t="shared" si="92"/>
        <v>8.9092352791922611</v>
      </c>
      <c r="AV86" s="433">
        <f t="shared" si="93"/>
        <v>0</v>
      </c>
      <c r="AW86" s="433">
        <f t="shared" si="94"/>
        <v>8.9092352791922611</v>
      </c>
      <c r="AX86" s="433">
        <f t="shared" si="95"/>
        <v>1.108910891089109</v>
      </c>
      <c r="AY86" s="432">
        <f t="shared" si="96"/>
        <v>25.504950495049506</v>
      </c>
      <c r="AZ86" s="432">
        <f t="shared" si="97"/>
        <v>4.5089285714285712</v>
      </c>
      <c r="BA86" s="434">
        <f t="shared" si="98"/>
        <v>0.27711360936594254</v>
      </c>
      <c r="BB86" s="435">
        <f t="shared" si="99"/>
        <v>0</v>
      </c>
      <c r="BC86" s="434">
        <f t="shared" si="100"/>
        <v>7.6791952495820201E-2</v>
      </c>
      <c r="BD86" s="434">
        <f t="shared" si="101"/>
        <v>0</v>
      </c>
      <c r="BE86" s="434">
        <f t="shared" si="102"/>
        <v>2.1280095126374736E-2</v>
      </c>
      <c r="BF86" s="436">
        <f t="shared" si="103"/>
        <v>4.5089285714285712</v>
      </c>
      <c r="BG86" s="437">
        <f t="shared" si="104"/>
        <v>7400</v>
      </c>
      <c r="BH86" s="434"/>
      <c r="BI86" s="434"/>
      <c r="BJ86" s="143"/>
      <c r="BK86" s="143"/>
      <c r="BL86" s="143"/>
      <c r="BM86" s="143"/>
      <c r="BN86" s="143"/>
      <c r="BO86" s="143"/>
      <c r="BP86" s="143"/>
      <c r="BQ86" s="143"/>
      <c r="BR86" s="143"/>
      <c r="BS86" s="143"/>
      <c r="BT86" s="143"/>
      <c r="BU86" s="143"/>
      <c r="BV86" s="143"/>
      <c r="BW86" s="143"/>
      <c r="BX86" s="143"/>
      <c r="BY86" s="143"/>
      <c r="BZ86" s="143"/>
      <c r="CA86" s="143"/>
      <c r="CB86" s="143"/>
      <c r="CC86" s="143"/>
      <c r="CD86" s="143"/>
      <c r="CE86" s="143"/>
      <c r="CF86" s="143"/>
      <c r="CG86" s="394">
        <v>3</v>
      </c>
      <c r="CH86" s="392"/>
      <c r="CI86" s="392"/>
      <c r="CJ86" s="722">
        <f>Y173</f>
        <v>0</v>
      </c>
      <c r="CK86" s="143"/>
      <c r="CL86" s="143"/>
      <c r="CM86" s="143"/>
      <c r="CN86" s="143"/>
      <c r="CO86" s="143"/>
      <c r="CP86" s="143"/>
      <c r="CQ86" s="143"/>
      <c r="CR86" s="143"/>
      <c r="CS86" s="143"/>
      <c r="CT86" s="143"/>
      <c r="CU86" s="143"/>
      <c r="CV86" s="143"/>
      <c r="CW86" s="143"/>
      <c r="CX86" s="143"/>
      <c r="CY86" s="143"/>
      <c r="CZ86" s="143"/>
      <c r="DA86" s="143"/>
      <c r="DB86" s="143"/>
      <c r="DC86" s="143"/>
      <c r="DD86" s="143"/>
      <c r="DE86" s="143"/>
      <c r="DF86" s="143"/>
      <c r="DG86" s="143"/>
      <c r="DH86" s="143"/>
      <c r="DI86" s="143"/>
      <c r="DJ86" s="143"/>
      <c r="DK86" s="143"/>
      <c r="DL86" s="143"/>
      <c r="DM86" s="143"/>
      <c r="DN86" s="143"/>
      <c r="DO86" s="143"/>
      <c r="DP86" s="143"/>
      <c r="DQ86" s="143"/>
      <c r="DR86" s="143"/>
      <c r="DS86" s="143"/>
      <c r="DT86" s="143"/>
      <c r="DU86" s="143"/>
      <c r="DV86" s="143"/>
      <c r="DW86" s="143"/>
      <c r="DX86" s="143"/>
      <c r="DY86" s="143"/>
      <c r="DZ86" s="143"/>
      <c r="EA86" s="143"/>
      <c r="EB86" s="143"/>
      <c r="EC86" s="143"/>
      <c r="ED86" s="143"/>
      <c r="EE86" s="143"/>
      <c r="EF86" s="143"/>
      <c r="EG86" s="143"/>
      <c r="EH86" s="143"/>
      <c r="EI86" s="143"/>
      <c r="EJ86" s="143"/>
      <c r="EK86" s="143"/>
      <c r="EL86" s="143"/>
      <c r="EM86" s="143"/>
      <c r="EN86" s="143"/>
      <c r="EO86" s="143"/>
      <c r="EP86" s="143"/>
      <c r="EQ86" s="143"/>
      <c r="ER86" s="143"/>
      <c r="ES86" s="143"/>
      <c r="ET86" s="143"/>
      <c r="EU86" s="143"/>
      <c r="EV86" s="143"/>
    </row>
    <row r="87" spans="1:152" x14ac:dyDescent="0.25">
      <c r="A87" s="704" t="s">
        <v>43</v>
      </c>
      <c r="B87" s="704"/>
      <c r="C87" s="705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/>
      <c r="O87" s="704"/>
      <c r="P87" s="405"/>
      <c r="Q87" s="431">
        <f t="shared" si="105"/>
        <v>67</v>
      </c>
      <c r="R87" s="776">
        <v>9361500</v>
      </c>
      <c r="S87" s="775">
        <v>27917</v>
      </c>
      <c r="T87" s="384">
        <f t="shared" si="71"/>
        <v>1976</v>
      </c>
      <c r="U87" s="428">
        <f t="shared" si="72"/>
        <v>1976</v>
      </c>
      <c r="V87" s="428">
        <f t="shared" si="73"/>
        <v>6</v>
      </c>
      <c r="W87" s="429">
        <f t="shared" si="74"/>
        <v>0</v>
      </c>
      <c r="X87" s="429">
        <f t="shared" si="75"/>
        <v>0</v>
      </c>
      <c r="Y87" s="429">
        <f t="shared" si="76"/>
        <v>0</v>
      </c>
      <c r="Z87" s="429">
        <f t="shared" si="77"/>
        <v>0</v>
      </c>
      <c r="AA87" s="429">
        <f t="shared" si="78"/>
        <v>0</v>
      </c>
      <c r="AB87" s="429">
        <f t="shared" si="79"/>
        <v>1</v>
      </c>
      <c r="AC87" s="429">
        <f t="shared" si="80"/>
        <v>0</v>
      </c>
      <c r="AD87" s="429">
        <f t="shared" si="81"/>
        <v>0</v>
      </c>
      <c r="AE87" s="429">
        <f t="shared" si="82"/>
        <v>0</v>
      </c>
      <c r="AF87" s="429">
        <f t="shared" si="83"/>
        <v>0</v>
      </c>
      <c r="AG87" s="429">
        <f t="shared" si="84"/>
        <v>0</v>
      </c>
      <c r="AH87" s="430">
        <f t="shared" si="85"/>
        <v>0</v>
      </c>
      <c r="AI87" s="789">
        <v>4030</v>
      </c>
      <c r="AJ87" s="766"/>
      <c r="AK87" s="790"/>
      <c r="AL87" s="791"/>
      <c r="AM87" s="413">
        <f t="shared" si="86"/>
        <v>0</v>
      </c>
      <c r="AN87" s="30"/>
      <c r="AO87" s="371" t="str">
        <f t="shared" si="87"/>
        <v>----</v>
      </c>
      <c r="AP87" s="371" t="str">
        <f t="shared" si="88"/>
        <v>----</v>
      </c>
      <c r="AQ87" s="806" t="str">
        <f t="shared" si="89"/>
        <v>no outlier detected</v>
      </c>
      <c r="AR87" s="806"/>
      <c r="AS87" s="431">
        <f t="shared" si="90"/>
        <v>76</v>
      </c>
      <c r="AT87" s="432">
        <f t="shared" si="91"/>
        <v>1.368421052631579</v>
      </c>
      <c r="AU87" s="433">
        <f t="shared" si="92"/>
        <v>8.3015216549407285</v>
      </c>
      <c r="AV87" s="433">
        <f t="shared" si="93"/>
        <v>0</v>
      </c>
      <c r="AW87" s="433">
        <f t="shared" si="94"/>
        <v>8.3015216549407285</v>
      </c>
      <c r="AX87" s="433">
        <f t="shared" si="95"/>
        <v>1.108910891089109</v>
      </c>
      <c r="AY87" s="432">
        <f t="shared" si="96"/>
        <v>84.277227722772281</v>
      </c>
      <c r="AZ87" s="432">
        <f t="shared" si="97"/>
        <v>1.3645441729323307</v>
      </c>
      <c r="BA87" s="434">
        <f t="shared" si="98"/>
        <v>-0.3306000148855901</v>
      </c>
      <c r="BB87" s="435">
        <f t="shared" si="99"/>
        <v>0</v>
      </c>
      <c r="BC87" s="434">
        <f t="shared" si="100"/>
        <v>0.1092963698423524</v>
      </c>
      <c r="BD87" s="434">
        <f t="shared" si="101"/>
        <v>0</v>
      </c>
      <c r="BE87" s="434">
        <f t="shared" si="102"/>
        <v>-3.6133381496822665E-2</v>
      </c>
      <c r="BF87" s="436">
        <f t="shared" si="103"/>
        <v>1.3645441729323307</v>
      </c>
      <c r="BG87" s="437">
        <f t="shared" si="104"/>
        <v>4030</v>
      </c>
      <c r="BH87" s="434"/>
      <c r="BI87" s="434"/>
      <c r="BJ87" s="143"/>
      <c r="BK87" s="143"/>
      <c r="BL87" s="143"/>
      <c r="BM87" s="143"/>
      <c r="BN87" s="143"/>
      <c r="BO87" s="143"/>
      <c r="BP87" s="143"/>
      <c r="BQ87" s="143"/>
      <c r="BR87" s="143"/>
      <c r="BS87" s="143"/>
      <c r="BT87" s="143"/>
      <c r="BU87" s="143"/>
      <c r="BV87" s="143"/>
      <c r="BW87" s="143"/>
      <c r="BX87" s="143"/>
      <c r="BY87" s="143"/>
      <c r="BZ87" s="143"/>
      <c r="CA87" s="143"/>
      <c r="CB87" s="143"/>
      <c r="CC87" s="143"/>
      <c r="CD87" s="143"/>
      <c r="CE87" s="143"/>
      <c r="CF87" s="143"/>
      <c r="CG87" s="394">
        <v>4</v>
      </c>
      <c r="CH87" s="392"/>
      <c r="CI87" s="392"/>
      <c r="CJ87" s="722">
        <f>Z173</f>
        <v>0</v>
      </c>
      <c r="CK87" s="143"/>
      <c r="CL87" s="143"/>
      <c r="CM87" s="143"/>
      <c r="CN87" s="143"/>
      <c r="CO87" s="143"/>
      <c r="CP87" s="143"/>
      <c r="CQ87" s="143"/>
      <c r="CR87" s="143"/>
      <c r="CS87" s="143"/>
      <c r="CT87" s="143"/>
      <c r="CU87" s="143"/>
      <c r="CV87" s="143"/>
      <c r="CW87" s="143"/>
      <c r="CX87" s="143"/>
      <c r="CY87" s="143"/>
      <c r="CZ87" s="143"/>
      <c r="DA87" s="143"/>
      <c r="DB87" s="143"/>
      <c r="DC87" s="143"/>
      <c r="DD87" s="143"/>
      <c r="DE87" s="143"/>
      <c r="DF87" s="143"/>
      <c r="DG87" s="143"/>
      <c r="DH87" s="143"/>
      <c r="DI87" s="143"/>
      <c r="DJ87" s="143"/>
      <c r="DK87" s="143"/>
      <c r="DL87" s="143"/>
      <c r="DM87" s="143"/>
      <c r="DN87" s="143"/>
      <c r="DO87" s="143"/>
      <c r="DP87" s="143"/>
      <c r="DQ87" s="143"/>
      <c r="DR87" s="143"/>
      <c r="DS87" s="143"/>
      <c r="DT87" s="143"/>
      <c r="DU87" s="143"/>
      <c r="DV87" s="143"/>
      <c r="DW87" s="143"/>
      <c r="DX87" s="143"/>
      <c r="DY87" s="143"/>
      <c r="DZ87" s="143"/>
      <c r="EA87" s="143"/>
      <c r="EB87" s="143"/>
      <c r="EC87" s="143"/>
      <c r="ED87" s="143"/>
      <c r="EE87" s="143"/>
      <c r="EF87" s="143"/>
      <c r="EG87" s="143"/>
      <c r="EH87" s="143"/>
      <c r="EI87" s="143"/>
      <c r="EJ87" s="143"/>
      <c r="EK87" s="143"/>
      <c r="EL87" s="143"/>
      <c r="EM87" s="143"/>
      <c r="EN87" s="143"/>
      <c r="EO87" s="143"/>
      <c r="EP87" s="143"/>
      <c r="EQ87" s="143"/>
      <c r="ER87" s="143"/>
      <c r="ES87" s="143"/>
      <c r="ET87" s="143"/>
      <c r="EU87" s="143"/>
      <c r="EV87" s="143"/>
    </row>
    <row r="88" spans="1:152" x14ac:dyDescent="0.25">
      <c r="A88" s="704" t="s">
        <v>44</v>
      </c>
      <c r="B88" s="704"/>
      <c r="C88" s="705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405"/>
      <c r="Q88" s="431">
        <f t="shared" si="105"/>
        <v>68</v>
      </c>
      <c r="R88" s="776">
        <v>9361500</v>
      </c>
      <c r="S88" s="775">
        <v>28283</v>
      </c>
      <c r="T88" s="384">
        <f t="shared" si="71"/>
        <v>1977</v>
      </c>
      <c r="U88" s="428">
        <f t="shared" si="72"/>
        <v>1977</v>
      </c>
      <c r="V88" s="428">
        <f t="shared" si="73"/>
        <v>6</v>
      </c>
      <c r="W88" s="429">
        <f t="shared" si="74"/>
        <v>0</v>
      </c>
      <c r="X88" s="429">
        <f t="shared" si="75"/>
        <v>0</v>
      </c>
      <c r="Y88" s="429">
        <f t="shared" si="76"/>
        <v>0</v>
      </c>
      <c r="Z88" s="429">
        <f t="shared" si="77"/>
        <v>0</v>
      </c>
      <c r="AA88" s="429">
        <f t="shared" si="78"/>
        <v>0</v>
      </c>
      <c r="AB88" s="429">
        <f t="shared" si="79"/>
        <v>1</v>
      </c>
      <c r="AC88" s="429">
        <f t="shared" si="80"/>
        <v>0</v>
      </c>
      <c r="AD88" s="429">
        <f t="shared" si="81"/>
        <v>0</v>
      </c>
      <c r="AE88" s="429">
        <f t="shared" si="82"/>
        <v>0</v>
      </c>
      <c r="AF88" s="429">
        <f t="shared" si="83"/>
        <v>0</v>
      </c>
      <c r="AG88" s="429">
        <f t="shared" si="84"/>
        <v>0</v>
      </c>
      <c r="AH88" s="430">
        <f t="shared" si="85"/>
        <v>0</v>
      </c>
      <c r="AI88" s="789">
        <v>1460</v>
      </c>
      <c r="AJ88" s="766"/>
      <c r="AK88" s="790"/>
      <c r="AL88" s="791"/>
      <c r="AM88" s="413">
        <f t="shared" si="86"/>
        <v>0</v>
      </c>
      <c r="AN88" s="30"/>
      <c r="AO88" s="371" t="str">
        <f t="shared" si="87"/>
        <v>----</v>
      </c>
      <c r="AP88" s="371" t="str">
        <f t="shared" si="88"/>
        <v>----</v>
      </c>
      <c r="AQ88" s="806" t="str">
        <f t="shared" si="89"/>
        <v>no outlier detected</v>
      </c>
      <c r="AR88" s="806"/>
      <c r="AS88" s="431">
        <f t="shared" si="90"/>
        <v>103</v>
      </c>
      <c r="AT88" s="432">
        <f t="shared" si="91"/>
        <v>1.0097087378640777</v>
      </c>
      <c r="AU88" s="433">
        <f t="shared" si="92"/>
        <v>7.2861917147023822</v>
      </c>
      <c r="AV88" s="433">
        <f t="shared" si="93"/>
        <v>0</v>
      </c>
      <c r="AW88" s="433">
        <f t="shared" si="94"/>
        <v>7.2861917147023822</v>
      </c>
      <c r="AX88" s="433">
        <f t="shared" si="95"/>
        <v>1.108910891089109</v>
      </c>
      <c r="AY88" s="432">
        <f t="shared" si="96"/>
        <v>114.21782178217823</v>
      </c>
      <c r="AZ88" s="432">
        <f t="shared" si="97"/>
        <v>1.0068481276005545</v>
      </c>
      <c r="BA88" s="434">
        <f t="shared" si="98"/>
        <v>-1.3459299551239363</v>
      </c>
      <c r="BB88" s="435">
        <f t="shared" si="99"/>
        <v>0</v>
      </c>
      <c r="BC88" s="434">
        <f t="shared" si="100"/>
        <v>1.8115274440999212</v>
      </c>
      <c r="BD88" s="434">
        <f t="shared" si="101"/>
        <v>0</v>
      </c>
      <c r="BE88" s="434">
        <f t="shared" si="102"/>
        <v>-2.4381890515431861</v>
      </c>
      <c r="BF88" s="436">
        <f t="shared" si="103"/>
        <v>1.0068481276005545</v>
      </c>
      <c r="BG88" s="437">
        <f t="shared" si="104"/>
        <v>1460</v>
      </c>
      <c r="BH88" s="434"/>
      <c r="BI88" s="434"/>
      <c r="BJ88" s="143"/>
      <c r="BK88" s="143"/>
      <c r="BL88" s="143"/>
      <c r="BM88" s="143"/>
      <c r="BN88" s="143"/>
      <c r="BO88" s="143"/>
      <c r="BP88" s="143"/>
      <c r="BQ88" s="143"/>
      <c r="BR88" s="143"/>
      <c r="BS88" s="143"/>
      <c r="BT88" s="143"/>
      <c r="BU88" s="143"/>
      <c r="BV88" s="143"/>
      <c r="BW88" s="143"/>
      <c r="BX88" s="143"/>
      <c r="BY88" s="143"/>
      <c r="BZ88" s="143"/>
      <c r="CA88" s="143"/>
      <c r="CB88" s="143"/>
      <c r="CC88" s="143"/>
      <c r="CD88" s="143"/>
      <c r="CE88" s="143"/>
      <c r="CF88" s="143"/>
      <c r="CG88" s="394">
        <v>5</v>
      </c>
      <c r="CH88" s="392"/>
      <c r="CI88" s="392"/>
      <c r="CJ88" s="722">
        <f>AA173</f>
        <v>44</v>
      </c>
      <c r="CK88" s="143"/>
      <c r="CL88" s="143"/>
      <c r="CM88" s="143"/>
      <c r="CN88" s="143"/>
      <c r="CO88" s="143"/>
      <c r="CP88" s="143"/>
      <c r="CQ88" s="143"/>
      <c r="CR88" s="143"/>
      <c r="CS88" s="143"/>
      <c r="CT88" s="143"/>
      <c r="CU88" s="143"/>
      <c r="CV88" s="143"/>
      <c r="CW88" s="143"/>
      <c r="CX88" s="143"/>
      <c r="CY88" s="143"/>
      <c r="CZ88" s="143"/>
      <c r="DA88" s="143"/>
      <c r="DB88" s="143"/>
      <c r="DC88" s="143"/>
      <c r="DD88" s="143"/>
      <c r="DE88" s="143"/>
      <c r="DF88" s="143"/>
      <c r="DG88" s="143"/>
      <c r="DH88" s="143"/>
      <c r="DI88" s="143"/>
      <c r="DJ88" s="143"/>
      <c r="DK88" s="143"/>
      <c r="DL88" s="143"/>
      <c r="DM88" s="143"/>
      <c r="DN88" s="143"/>
      <c r="DO88" s="143"/>
      <c r="DP88" s="143"/>
      <c r="DQ88" s="143"/>
      <c r="DR88" s="143"/>
      <c r="DS88" s="143"/>
      <c r="DT88" s="143"/>
      <c r="DU88" s="143"/>
      <c r="DV88" s="143"/>
      <c r="DW88" s="143"/>
      <c r="DX88" s="143"/>
      <c r="DY88" s="143"/>
      <c r="DZ88" s="143"/>
      <c r="EA88" s="143"/>
      <c r="EB88" s="143"/>
      <c r="EC88" s="143"/>
      <c r="ED88" s="143"/>
      <c r="EE88" s="143"/>
      <c r="EF88" s="143"/>
      <c r="EG88" s="143"/>
      <c r="EH88" s="143"/>
      <c r="EI88" s="143"/>
      <c r="EJ88" s="143"/>
      <c r="EK88" s="143"/>
      <c r="EL88" s="143"/>
      <c r="EM88" s="143"/>
      <c r="EN88" s="143"/>
      <c r="EO88" s="143"/>
      <c r="EP88" s="143"/>
      <c r="EQ88" s="143"/>
      <c r="ER88" s="143"/>
      <c r="ES88" s="143"/>
      <c r="ET88" s="143"/>
      <c r="EU88" s="143"/>
      <c r="EV88" s="143"/>
    </row>
    <row r="89" spans="1:152" x14ac:dyDescent="0.25">
      <c r="A89" s="704" t="s">
        <v>126</v>
      </c>
      <c r="B89" s="704"/>
      <c r="C89" s="705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405"/>
      <c r="Q89" s="431">
        <f t="shared" si="105"/>
        <v>69</v>
      </c>
      <c r="R89" s="776">
        <v>9361500</v>
      </c>
      <c r="S89" s="775">
        <v>28657</v>
      </c>
      <c r="T89" s="384">
        <f t="shared" si="71"/>
        <v>1978</v>
      </c>
      <c r="U89" s="428">
        <f t="shared" si="72"/>
        <v>1978</v>
      </c>
      <c r="V89" s="428">
        <f t="shared" si="73"/>
        <v>6</v>
      </c>
      <c r="W89" s="429">
        <f t="shared" si="74"/>
        <v>0</v>
      </c>
      <c r="X89" s="429">
        <f t="shared" si="75"/>
        <v>0</v>
      </c>
      <c r="Y89" s="429">
        <f t="shared" si="76"/>
        <v>0</v>
      </c>
      <c r="Z89" s="429">
        <f t="shared" si="77"/>
        <v>0</v>
      </c>
      <c r="AA89" s="429">
        <f t="shared" si="78"/>
        <v>0</v>
      </c>
      <c r="AB89" s="429">
        <f t="shared" si="79"/>
        <v>1</v>
      </c>
      <c r="AC89" s="429">
        <f t="shared" si="80"/>
        <v>0</v>
      </c>
      <c r="AD89" s="429">
        <f t="shared" si="81"/>
        <v>0</v>
      </c>
      <c r="AE89" s="429">
        <f t="shared" si="82"/>
        <v>0</v>
      </c>
      <c r="AF89" s="429">
        <f t="shared" si="83"/>
        <v>0</v>
      </c>
      <c r="AG89" s="429">
        <f t="shared" si="84"/>
        <v>0</v>
      </c>
      <c r="AH89" s="430">
        <f t="shared" si="85"/>
        <v>0</v>
      </c>
      <c r="AI89" s="789">
        <v>5080</v>
      </c>
      <c r="AJ89" s="766"/>
      <c r="AK89" s="790"/>
      <c r="AL89" s="791"/>
      <c r="AM89" s="413">
        <f t="shared" si="86"/>
        <v>0</v>
      </c>
      <c r="AN89" s="30"/>
      <c r="AO89" s="371" t="str">
        <f t="shared" si="87"/>
        <v>----</v>
      </c>
      <c r="AP89" s="371" t="str">
        <f t="shared" si="88"/>
        <v>----</v>
      </c>
      <c r="AQ89" s="806" t="str">
        <f t="shared" si="89"/>
        <v>no outlier detected</v>
      </c>
      <c r="AR89" s="806"/>
      <c r="AS89" s="431">
        <f t="shared" si="90"/>
        <v>48</v>
      </c>
      <c r="AT89" s="432">
        <f t="shared" si="91"/>
        <v>2.1666666666666665</v>
      </c>
      <c r="AU89" s="433">
        <f t="shared" si="92"/>
        <v>8.533066540572527</v>
      </c>
      <c r="AV89" s="433">
        <f t="shared" si="93"/>
        <v>0</v>
      </c>
      <c r="AW89" s="433">
        <f t="shared" si="94"/>
        <v>8.533066540572527</v>
      </c>
      <c r="AX89" s="433">
        <f t="shared" si="95"/>
        <v>1.108910891089109</v>
      </c>
      <c r="AY89" s="432">
        <f t="shared" si="96"/>
        <v>53.227722772277232</v>
      </c>
      <c r="AZ89" s="432">
        <f t="shared" si="97"/>
        <v>2.1605282738095237</v>
      </c>
      <c r="BA89" s="434">
        <f t="shared" si="98"/>
        <v>-9.9055129253791563E-2</v>
      </c>
      <c r="BB89" s="435">
        <f t="shared" si="99"/>
        <v>0</v>
      </c>
      <c r="BC89" s="434">
        <f t="shared" si="100"/>
        <v>9.8119186314853529E-3</v>
      </c>
      <c r="BD89" s="434">
        <f t="shared" si="101"/>
        <v>0</v>
      </c>
      <c r="BE89" s="434">
        <f t="shared" si="102"/>
        <v>-9.7192086826946721E-4</v>
      </c>
      <c r="BF89" s="436">
        <f t="shared" si="103"/>
        <v>2.1605282738095237</v>
      </c>
      <c r="BG89" s="437">
        <f t="shared" si="104"/>
        <v>5080</v>
      </c>
      <c r="BH89" s="434"/>
      <c r="BI89" s="434"/>
      <c r="BJ89" s="143"/>
      <c r="BK89" s="143"/>
      <c r="BL89" s="143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A89" s="143"/>
      <c r="CB89" s="143"/>
      <c r="CC89" s="143"/>
      <c r="CD89" s="143"/>
      <c r="CE89" s="143"/>
      <c r="CF89" s="143"/>
      <c r="CG89" s="394">
        <v>6</v>
      </c>
      <c r="CH89" s="392"/>
      <c r="CI89" s="392"/>
      <c r="CJ89" s="722">
        <f>AB173</f>
        <v>53</v>
      </c>
      <c r="CK89" s="143"/>
      <c r="CL89" s="143"/>
      <c r="CM89" s="143"/>
      <c r="CN89" s="143"/>
      <c r="CO89" s="143"/>
      <c r="CP89" s="143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  <c r="DC89" s="143"/>
      <c r="DD89" s="143"/>
      <c r="DE89" s="143"/>
      <c r="DF89" s="143"/>
      <c r="DG89" s="143"/>
      <c r="DH89" s="143"/>
      <c r="DI89" s="143"/>
      <c r="DJ89" s="143"/>
      <c r="DK89" s="143"/>
      <c r="DL89" s="143"/>
      <c r="DM89" s="143"/>
      <c r="DN89" s="143"/>
      <c r="DO89" s="143"/>
      <c r="DP89" s="143"/>
      <c r="DQ89" s="143"/>
      <c r="DR89" s="143"/>
      <c r="DS89" s="143"/>
      <c r="DT89" s="143"/>
      <c r="DU89" s="143"/>
      <c r="DV89" s="143"/>
      <c r="DW89" s="143"/>
      <c r="DX89" s="143"/>
      <c r="DY89" s="143"/>
      <c r="DZ89" s="143"/>
      <c r="EA89" s="143"/>
      <c r="EB89" s="143"/>
      <c r="EC89" s="143"/>
      <c r="ED89" s="143"/>
      <c r="EE89" s="143"/>
      <c r="EF89" s="143"/>
      <c r="EG89" s="143"/>
      <c r="EH89" s="143"/>
      <c r="EI89" s="143"/>
      <c r="EJ89" s="143"/>
      <c r="EK89" s="143"/>
      <c r="EL89" s="143"/>
      <c r="EM89" s="143"/>
      <c r="EN89" s="143"/>
      <c r="EO89" s="143"/>
      <c r="EP89" s="143"/>
      <c r="EQ89" s="143"/>
      <c r="ER89" s="143"/>
      <c r="ES89" s="143"/>
      <c r="ET89" s="143"/>
      <c r="EU89" s="143"/>
      <c r="EV89" s="143"/>
    </row>
    <row r="90" spans="1:152" x14ac:dyDescent="0.25">
      <c r="A90" s="704" t="s">
        <v>45</v>
      </c>
      <c r="B90" s="704"/>
      <c r="C90" s="705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405"/>
      <c r="Q90" s="540">
        <f t="shared" si="105"/>
        <v>70</v>
      </c>
      <c r="R90" s="777">
        <v>9361500</v>
      </c>
      <c r="S90" s="778">
        <v>29003</v>
      </c>
      <c r="T90" s="539">
        <f t="shared" si="71"/>
        <v>1979</v>
      </c>
      <c r="U90" s="428">
        <f t="shared" si="72"/>
        <v>1979</v>
      </c>
      <c r="V90" s="428">
        <f t="shared" si="73"/>
        <v>5</v>
      </c>
      <c r="W90" s="429">
        <f t="shared" si="74"/>
        <v>0</v>
      </c>
      <c r="X90" s="429">
        <f t="shared" si="75"/>
        <v>0</v>
      </c>
      <c r="Y90" s="429">
        <f t="shared" si="76"/>
        <v>0</v>
      </c>
      <c r="Z90" s="429">
        <f t="shared" si="77"/>
        <v>0</v>
      </c>
      <c r="AA90" s="429">
        <f t="shared" si="78"/>
        <v>1</v>
      </c>
      <c r="AB90" s="429">
        <f t="shared" si="79"/>
        <v>0</v>
      </c>
      <c r="AC90" s="429">
        <f t="shared" si="80"/>
        <v>0</v>
      </c>
      <c r="AD90" s="429">
        <f t="shared" si="81"/>
        <v>0</v>
      </c>
      <c r="AE90" s="429">
        <f t="shared" si="82"/>
        <v>0</v>
      </c>
      <c r="AF90" s="429">
        <f t="shared" si="83"/>
        <v>0</v>
      </c>
      <c r="AG90" s="429">
        <f t="shared" si="84"/>
        <v>0</v>
      </c>
      <c r="AH90" s="430">
        <f t="shared" si="85"/>
        <v>0</v>
      </c>
      <c r="AI90" s="786">
        <v>7810</v>
      </c>
      <c r="AJ90" s="784"/>
      <c r="AK90" s="787"/>
      <c r="AL90" s="788"/>
      <c r="AM90" s="413">
        <f t="shared" si="86"/>
        <v>0</v>
      </c>
      <c r="AN90" s="30"/>
      <c r="AO90" s="372" t="str">
        <f t="shared" si="87"/>
        <v>----</v>
      </c>
      <c r="AP90" s="372" t="str">
        <f t="shared" si="88"/>
        <v>----</v>
      </c>
      <c r="AQ90" s="807" t="str">
        <f t="shared" si="89"/>
        <v>no outlier detected</v>
      </c>
      <c r="AR90" s="807"/>
      <c r="AS90" s="540">
        <f t="shared" si="90"/>
        <v>18</v>
      </c>
      <c r="AT90" s="541">
        <f t="shared" si="91"/>
        <v>5.7777777777777777</v>
      </c>
      <c r="AU90" s="542">
        <f t="shared" si="92"/>
        <v>8.963160242833732</v>
      </c>
      <c r="AV90" s="542">
        <f t="shared" si="93"/>
        <v>0</v>
      </c>
      <c r="AW90" s="542">
        <f t="shared" si="94"/>
        <v>8.963160242833732</v>
      </c>
      <c r="AX90" s="542">
        <f t="shared" si="95"/>
        <v>1.108910891089109</v>
      </c>
      <c r="AY90" s="541">
        <f t="shared" si="96"/>
        <v>19.960396039603964</v>
      </c>
      <c r="AZ90" s="541">
        <f t="shared" si="97"/>
        <v>5.7614087301587293</v>
      </c>
      <c r="BA90" s="434">
        <f t="shared" si="98"/>
        <v>0.33103857300741346</v>
      </c>
      <c r="BB90" s="435">
        <f t="shared" si="99"/>
        <v>0</v>
      </c>
      <c r="BC90" s="434">
        <f t="shared" si="100"/>
        <v>0.10958653681878461</v>
      </c>
      <c r="BD90" s="434">
        <f t="shared" si="101"/>
        <v>0</v>
      </c>
      <c r="BE90" s="434">
        <f t="shared" si="102"/>
        <v>3.627737076931483E-2</v>
      </c>
      <c r="BF90" s="436">
        <f t="shared" si="103"/>
        <v>5.7614087301587293</v>
      </c>
      <c r="BG90" s="437">
        <f t="shared" si="104"/>
        <v>7810</v>
      </c>
      <c r="BH90" s="434"/>
      <c r="BI90" s="434"/>
      <c r="BJ90" s="143"/>
      <c r="BK90" s="143"/>
      <c r="BL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A90" s="143"/>
      <c r="CB90" s="143"/>
      <c r="CC90" s="143"/>
      <c r="CD90" s="143"/>
      <c r="CE90" s="143"/>
      <c r="CF90" s="143"/>
      <c r="CG90" s="394">
        <v>7</v>
      </c>
      <c r="CH90" s="392"/>
      <c r="CI90" s="392"/>
      <c r="CJ90" s="722">
        <f>AC173</f>
        <v>0</v>
      </c>
      <c r="CK90" s="143"/>
      <c r="CL90" s="143"/>
      <c r="CM90" s="143"/>
      <c r="CN90" s="143"/>
      <c r="CO90" s="143"/>
      <c r="CP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143"/>
      <c r="DE90" s="143"/>
      <c r="DF90" s="143"/>
      <c r="DG90" s="143"/>
      <c r="DH90" s="143"/>
      <c r="DI90" s="143"/>
      <c r="DJ90" s="143"/>
      <c r="DK90" s="143"/>
      <c r="DL90" s="143"/>
      <c r="DM90" s="143"/>
      <c r="DN90" s="143"/>
      <c r="DO90" s="143"/>
      <c r="DP90" s="143"/>
      <c r="DQ90" s="143"/>
      <c r="DR90" s="143"/>
      <c r="DS90" s="143"/>
      <c r="DT90" s="143"/>
      <c r="DU90" s="143"/>
      <c r="DV90" s="143"/>
      <c r="DW90" s="143"/>
      <c r="DX90" s="143"/>
      <c r="DY90" s="143"/>
      <c r="DZ90" s="143"/>
      <c r="EA90" s="143"/>
      <c r="EB90" s="143"/>
      <c r="EC90" s="143"/>
      <c r="ED90" s="143"/>
      <c r="EE90" s="143"/>
      <c r="EF90" s="143"/>
      <c r="EG90" s="143"/>
      <c r="EH90" s="143"/>
      <c r="EI90" s="143"/>
      <c r="EJ90" s="143"/>
      <c r="EK90" s="143"/>
      <c r="EL90" s="143"/>
      <c r="EM90" s="143"/>
      <c r="EN90" s="143"/>
      <c r="EO90" s="143"/>
      <c r="EP90" s="143"/>
      <c r="EQ90" s="143"/>
      <c r="ER90" s="143"/>
      <c r="ES90" s="143"/>
      <c r="ET90" s="143"/>
      <c r="EU90" s="143"/>
      <c r="EV90" s="143"/>
    </row>
    <row r="91" spans="1:152" x14ac:dyDescent="0.25">
      <c r="A91" s="704" t="s">
        <v>9</v>
      </c>
      <c r="B91" s="704"/>
      <c r="C91" s="705"/>
      <c r="D91" s="704"/>
      <c r="E91" s="704"/>
      <c r="F91" s="704"/>
      <c r="G91" s="704"/>
      <c r="H91" s="704"/>
      <c r="I91" s="704"/>
      <c r="J91" s="704"/>
      <c r="K91" s="704"/>
      <c r="L91" s="704"/>
      <c r="M91" s="704"/>
      <c r="N91" s="704"/>
      <c r="O91" s="704"/>
      <c r="P91" s="405"/>
      <c r="Q91" s="431">
        <f t="shared" si="105"/>
        <v>71</v>
      </c>
      <c r="R91" s="776">
        <v>9361500</v>
      </c>
      <c r="S91" s="775">
        <v>29383</v>
      </c>
      <c r="T91" s="384">
        <f t="shared" si="71"/>
        <v>1980</v>
      </c>
      <c r="U91" s="428">
        <f t="shared" si="72"/>
        <v>1980</v>
      </c>
      <c r="V91" s="428">
        <f t="shared" si="73"/>
        <v>6</v>
      </c>
      <c r="W91" s="429">
        <f t="shared" si="74"/>
        <v>0</v>
      </c>
      <c r="X91" s="429">
        <f t="shared" si="75"/>
        <v>0</v>
      </c>
      <c r="Y91" s="429">
        <f t="shared" si="76"/>
        <v>0</v>
      </c>
      <c r="Z91" s="429">
        <f t="shared" si="77"/>
        <v>0</v>
      </c>
      <c r="AA91" s="429">
        <f t="shared" si="78"/>
        <v>0</v>
      </c>
      <c r="AB91" s="429">
        <f t="shared" si="79"/>
        <v>1</v>
      </c>
      <c r="AC91" s="429">
        <f t="shared" si="80"/>
        <v>0</v>
      </c>
      <c r="AD91" s="429">
        <f t="shared" si="81"/>
        <v>0</v>
      </c>
      <c r="AE91" s="429">
        <f t="shared" si="82"/>
        <v>0</v>
      </c>
      <c r="AF91" s="429">
        <f t="shared" si="83"/>
        <v>0</v>
      </c>
      <c r="AG91" s="429">
        <f t="shared" si="84"/>
        <v>0</v>
      </c>
      <c r="AH91" s="430">
        <f t="shared" si="85"/>
        <v>0</v>
      </c>
      <c r="AI91" s="789">
        <v>8220</v>
      </c>
      <c r="AJ91" s="766"/>
      <c r="AK91" s="790"/>
      <c r="AL91" s="791"/>
      <c r="AM91" s="413">
        <f t="shared" si="86"/>
        <v>0</v>
      </c>
      <c r="AN91" s="30"/>
      <c r="AO91" s="371" t="str">
        <f t="shared" si="87"/>
        <v>----</v>
      </c>
      <c r="AP91" s="371" t="str">
        <f t="shared" si="88"/>
        <v>----</v>
      </c>
      <c r="AQ91" s="806" t="str">
        <f t="shared" si="89"/>
        <v>no outlier detected</v>
      </c>
      <c r="AR91" s="806"/>
      <c r="AS91" s="431">
        <f t="shared" si="90"/>
        <v>15</v>
      </c>
      <c r="AT91" s="432">
        <f t="shared" si="91"/>
        <v>6.9333333333333336</v>
      </c>
      <c r="AU91" s="433">
        <f t="shared" si="92"/>
        <v>9.0143254880502255</v>
      </c>
      <c r="AV91" s="433">
        <f t="shared" si="93"/>
        <v>0</v>
      </c>
      <c r="AW91" s="433">
        <f t="shared" si="94"/>
        <v>9.0143254880502255</v>
      </c>
      <c r="AX91" s="433">
        <f t="shared" si="95"/>
        <v>1.108910891089109</v>
      </c>
      <c r="AY91" s="432">
        <f t="shared" si="96"/>
        <v>16.633663366336634</v>
      </c>
      <c r="AZ91" s="432">
        <f t="shared" si="97"/>
        <v>6.9136904761904763</v>
      </c>
      <c r="BA91" s="434">
        <f t="shared" si="98"/>
        <v>0.38220381822390692</v>
      </c>
      <c r="BB91" s="435">
        <f t="shared" si="99"/>
        <v>0</v>
      </c>
      <c r="BC91" s="434">
        <f t="shared" si="100"/>
        <v>0.14607975866493328</v>
      </c>
      <c r="BD91" s="434">
        <f t="shared" si="101"/>
        <v>0</v>
      </c>
      <c r="BE91" s="434">
        <f t="shared" si="102"/>
        <v>5.5832241526964352E-2</v>
      </c>
      <c r="BF91" s="436">
        <f t="shared" si="103"/>
        <v>6.9136904761904763</v>
      </c>
      <c r="BG91" s="437">
        <f t="shared" si="104"/>
        <v>8220</v>
      </c>
      <c r="BH91" s="434"/>
      <c r="BI91" s="434"/>
      <c r="BJ91" s="143"/>
      <c r="BK91" s="143"/>
      <c r="BL91" s="143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A91" s="143"/>
      <c r="CB91" s="143"/>
      <c r="CC91" s="143"/>
      <c r="CD91" s="143"/>
      <c r="CE91" s="143"/>
      <c r="CF91" s="143"/>
      <c r="CG91" s="394">
        <v>8</v>
      </c>
      <c r="CH91" s="392"/>
      <c r="CI91" s="392"/>
      <c r="CJ91" s="722">
        <f>AD173</f>
        <v>0</v>
      </c>
      <c r="CK91" s="143"/>
      <c r="CL91" s="143"/>
      <c r="CM91" s="143"/>
      <c r="CN91" s="143"/>
      <c r="CO91" s="143"/>
      <c r="CP91" s="143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3"/>
      <c r="DO91" s="143"/>
      <c r="DP91" s="143"/>
      <c r="DQ91" s="143"/>
      <c r="DR91" s="143"/>
      <c r="DS91" s="143"/>
      <c r="DT91" s="143"/>
      <c r="DU91" s="143"/>
      <c r="DV91" s="143"/>
      <c r="DW91" s="143"/>
      <c r="DX91" s="143"/>
      <c r="DY91" s="143"/>
      <c r="DZ91" s="143"/>
      <c r="EA91" s="143"/>
      <c r="EB91" s="143"/>
      <c r="EC91" s="143"/>
      <c r="ED91" s="143"/>
      <c r="EE91" s="143"/>
      <c r="EF91" s="143"/>
      <c r="EG91" s="143"/>
      <c r="EH91" s="143"/>
      <c r="EI91" s="143"/>
      <c r="EJ91" s="143"/>
      <c r="EK91" s="143"/>
      <c r="EL91" s="143"/>
      <c r="EM91" s="143"/>
      <c r="EN91" s="143"/>
      <c r="EO91" s="143"/>
      <c r="EP91" s="143"/>
      <c r="EQ91" s="143"/>
      <c r="ER91" s="143"/>
      <c r="ES91" s="143"/>
      <c r="ET91" s="143"/>
      <c r="EU91" s="143"/>
      <c r="EV91" s="143"/>
    </row>
    <row r="92" spans="1:152" x14ac:dyDescent="0.25">
      <c r="A92" s="704" t="s">
        <v>0</v>
      </c>
      <c r="B92" s="704"/>
      <c r="C92" s="705"/>
      <c r="D92" s="704"/>
      <c r="E92" s="704"/>
      <c r="F92" s="704"/>
      <c r="G92" s="704"/>
      <c r="H92" s="704"/>
      <c r="I92" s="704"/>
      <c r="J92" s="704"/>
      <c r="K92" s="704"/>
      <c r="L92" s="704"/>
      <c r="M92" s="704"/>
      <c r="N92" s="704"/>
      <c r="O92" s="704"/>
      <c r="P92" s="405"/>
      <c r="Q92" s="431">
        <f t="shared" si="105"/>
        <v>72</v>
      </c>
      <c r="R92" s="776">
        <v>9361500</v>
      </c>
      <c r="S92" s="775">
        <v>29745</v>
      </c>
      <c r="T92" s="384">
        <f t="shared" si="71"/>
        <v>1981</v>
      </c>
      <c r="U92" s="428">
        <f t="shared" si="72"/>
        <v>1981</v>
      </c>
      <c r="V92" s="428">
        <f t="shared" si="73"/>
        <v>6</v>
      </c>
      <c r="W92" s="429">
        <f t="shared" si="74"/>
        <v>0</v>
      </c>
      <c r="X92" s="429">
        <f t="shared" si="75"/>
        <v>0</v>
      </c>
      <c r="Y92" s="429">
        <f t="shared" si="76"/>
        <v>0</v>
      </c>
      <c r="Z92" s="429">
        <f t="shared" si="77"/>
        <v>0</v>
      </c>
      <c r="AA92" s="429">
        <f t="shared" si="78"/>
        <v>0</v>
      </c>
      <c r="AB92" s="429">
        <f t="shared" si="79"/>
        <v>1</v>
      </c>
      <c r="AC92" s="429">
        <f t="shared" si="80"/>
        <v>0</v>
      </c>
      <c r="AD92" s="429">
        <f t="shared" si="81"/>
        <v>0</v>
      </c>
      <c r="AE92" s="429">
        <f t="shared" si="82"/>
        <v>0</v>
      </c>
      <c r="AF92" s="429">
        <f t="shared" si="83"/>
        <v>0</v>
      </c>
      <c r="AG92" s="429">
        <f t="shared" si="84"/>
        <v>0</v>
      </c>
      <c r="AH92" s="430">
        <f t="shared" si="85"/>
        <v>0</v>
      </c>
      <c r="AI92" s="789">
        <v>4220</v>
      </c>
      <c r="AJ92" s="766"/>
      <c r="AK92" s="790"/>
      <c r="AL92" s="791"/>
      <c r="AM92" s="413">
        <f t="shared" si="86"/>
        <v>0</v>
      </c>
      <c r="AN92" s="30"/>
      <c r="AO92" s="371" t="str">
        <f t="shared" si="87"/>
        <v>----</v>
      </c>
      <c r="AP92" s="371" t="str">
        <f t="shared" si="88"/>
        <v>----</v>
      </c>
      <c r="AQ92" s="806" t="str">
        <f t="shared" si="89"/>
        <v>no outlier detected</v>
      </c>
      <c r="AR92" s="806"/>
      <c r="AS92" s="431">
        <f t="shared" si="90"/>
        <v>70</v>
      </c>
      <c r="AT92" s="432">
        <f t="shared" si="91"/>
        <v>1.4857142857142858</v>
      </c>
      <c r="AU92" s="433">
        <f t="shared" si="92"/>
        <v>8.3475904070300579</v>
      </c>
      <c r="AV92" s="433">
        <f t="shared" si="93"/>
        <v>0</v>
      </c>
      <c r="AW92" s="433">
        <f t="shared" si="94"/>
        <v>8.3475904070300579</v>
      </c>
      <c r="AX92" s="433">
        <f t="shared" si="95"/>
        <v>1.108910891089109</v>
      </c>
      <c r="AY92" s="432">
        <f t="shared" si="96"/>
        <v>77.623762376237636</v>
      </c>
      <c r="AZ92" s="432">
        <f t="shared" si="97"/>
        <v>1.4815051020408161</v>
      </c>
      <c r="BA92" s="434">
        <f t="shared" si="98"/>
        <v>-0.28453126279626062</v>
      </c>
      <c r="BB92" s="435">
        <f t="shared" si="99"/>
        <v>0</v>
      </c>
      <c r="BC92" s="434">
        <f t="shared" si="100"/>
        <v>8.095803950843472E-2</v>
      </c>
      <c r="BD92" s="434">
        <f t="shared" si="101"/>
        <v>0</v>
      </c>
      <c r="BE92" s="434">
        <f t="shared" si="102"/>
        <v>-2.3035093214844489E-2</v>
      </c>
      <c r="BF92" s="436">
        <f t="shared" si="103"/>
        <v>1.4815051020408161</v>
      </c>
      <c r="BG92" s="437">
        <f t="shared" si="104"/>
        <v>4220</v>
      </c>
      <c r="BH92" s="434"/>
      <c r="BI92" s="434"/>
      <c r="BJ92" s="143"/>
      <c r="BK92" s="143"/>
      <c r="BL92" s="143"/>
      <c r="BM92" s="143"/>
      <c r="BN92" s="143"/>
      <c r="BO92" s="143"/>
      <c r="BP92" s="143"/>
      <c r="BQ92" s="143"/>
      <c r="BR92" s="143"/>
      <c r="BS92" s="143"/>
      <c r="BT92" s="143"/>
      <c r="BU92" s="143"/>
      <c r="BV92" s="143"/>
      <c r="BW92" s="143"/>
      <c r="BX92" s="143"/>
      <c r="BY92" s="143"/>
      <c r="BZ92" s="143"/>
      <c r="CA92" s="143"/>
      <c r="CB92" s="143"/>
      <c r="CC92" s="143"/>
      <c r="CD92" s="143"/>
      <c r="CE92" s="143"/>
      <c r="CF92" s="143"/>
      <c r="CG92" s="394">
        <v>9</v>
      </c>
      <c r="CH92" s="392"/>
      <c r="CI92" s="392"/>
      <c r="CJ92" s="722">
        <f>AE173</f>
        <v>5</v>
      </c>
      <c r="CK92" s="143"/>
      <c r="CL92" s="143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3"/>
      <c r="DO92" s="143"/>
      <c r="DP92" s="143"/>
      <c r="DQ92" s="143"/>
      <c r="DR92" s="143"/>
      <c r="DS92" s="143"/>
      <c r="DT92" s="143"/>
      <c r="DU92" s="143"/>
      <c r="DV92" s="143"/>
      <c r="DW92" s="143"/>
      <c r="DX92" s="143"/>
      <c r="DY92" s="143"/>
      <c r="DZ92" s="143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3"/>
      <c r="EU92" s="143"/>
      <c r="EV92" s="143"/>
    </row>
    <row r="93" spans="1:152" x14ac:dyDescent="0.25">
      <c r="A93" s="723" t="s">
        <v>282</v>
      </c>
      <c r="B93" s="704"/>
      <c r="C93" s="705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405"/>
      <c r="Q93" s="431">
        <f t="shared" si="105"/>
        <v>73</v>
      </c>
      <c r="R93" s="776">
        <v>9361500</v>
      </c>
      <c r="S93" s="775">
        <v>30115</v>
      </c>
      <c r="T93" s="384">
        <f t="shared" si="71"/>
        <v>1982</v>
      </c>
      <c r="U93" s="428">
        <f t="shared" si="72"/>
        <v>1982</v>
      </c>
      <c r="V93" s="428">
        <f t="shared" si="73"/>
        <v>6</v>
      </c>
      <c r="W93" s="429">
        <f t="shared" si="74"/>
        <v>0</v>
      </c>
      <c r="X93" s="429">
        <f t="shared" si="75"/>
        <v>0</v>
      </c>
      <c r="Y93" s="429">
        <f t="shared" si="76"/>
        <v>0</v>
      </c>
      <c r="Z93" s="429">
        <f t="shared" si="77"/>
        <v>0</v>
      </c>
      <c r="AA93" s="429">
        <f t="shared" si="78"/>
        <v>0</v>
      </c>
      <c r="AB93" s="429">
        <f t="shared" si="79"/>
        <v>1</v>
      </c>
      <c r="AC93" s="429">
        <f t="shared" si="80"/>
        <v>0</v>
      </c>
      <c r="AD93" s="429">
        <f t="shared" si="81"/>
        <v>0</v>
      </c>
      <c r="AE93" s="429">
        <f t="shared" si="82"/>
        <v>0</v>
      </c>
      <c r="AF93" s="429">
        <f t="shared" si="83"/>
        <v>0</v>
      </c>
      <c r="AG93" s="429">
        <f t="shared" si="84"/>
        <v>0</v>
      </c>
      <c r="AH93" s="430">
        <f t="shared" si="85"/>
        <v>0</v>
      </c>
      <c r="AI93" s="789">
        <v>3920</v>
      </c>
      <c r="AJ93" s="766"/>
      <c r="AK93" s="790"/>
      <c r="AL93" s="791"/>
      <c r="AM93" s="413">
        <f t="shared" si="86"/>
        <v>0</v>
      </c>
      <c r="AN93" s="30"/>
      <c r="AO93" s="371" t="str">
        <f t="shared" si="87"/>
        <v>----</v>
      </c>
      <c r="AP93" s="371" t="str">
        <f t="shared" si="88"/>
        <v>----</v>
      </c>
      <c r="AQ93" s="806" t="str">
        <f t="shared" si="89"/>
        <v>no outlier detected</v>
      </c>
      <c r="AR93" s="806"/>
      <c r="AS93" s="431">
        <f t="shared" si="90"/>
        <v>79</v>
      </c>
      <c r="AT93" s="432">
        <f t="shared" si="91"/>
        <v>1.3164556962025316</v>
      </c>
      <c r="AU93" s="433">
        <f t="shared" si="92"/>
        <v>8.2738469327845081</v>
      </c>
      <c r="AV93" s="433">
        <f t="shared" si="93"/>
        <v>0</v>
      </c>
      <c r="AW93" s="433">
        <f t="shared" si="94"/>
        <v>8.2738469327845081</v>
      </c>
      <c r="AX93" s="433">
        <f t="shared" si="95"/>
        <v>1.108910891089109</v>
      </c>
      <c r="AY93" s="432">
        <f t="shared" si="96"/>
        <v>87.603960396039611</v>
      </c>
      <c r="AZ93" s="432">
        <f t="shared" si="97"/>
        <v>1.3127260397830016</v>
      </c>
      <c r="BA93" s="434">
        <f t="shared" si="98"/>
        <v>-0.35827473704181045</v>
      </c>
      <c r="BB93" s="435">
        <f t="shared" si="99"/>
        <v>0</v>
      </c>
      <c r="BC93" s="434">
        <f t="shared" si="100"/>
        <v>0.12836078720237842</v>
      </c>
      <c r="BD93" s="434">
        <f t="shared" si="101"/>
        <v>0</v>
      </c>
      <c r="BE93" s="434">
        <f t="shared" si="102"/>
        <v>-4.598842728141192E-2</v>
      </c>
      <c r="BF93" s="436">
        <f t="shared" si="103"/>
        <v>1.3127260397830016</v>
      </c>
      <c r="BG93" s="437">
        <f t="shared" si="104"/>
        <v>3920</v>
      </c>
      <c r="BH93" s="434"/>
      <c r="BI93" s="434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394">
        <v>10</v>
      </c>
      <c r="CH93" s="392"/>
      <c r="CI93" s="392"/>
      <c r="CJ93" s="722">
        <f>AF173</f>
        <v>2</v>
      </c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/>
      <c r="DK93" s="143"/>
      <c r="DL93" s="143"/>
      <c r="DM93" s="143"/>
      <c r="DN93" s="143"/>
      <c r="DO93" s="143"/>
      <c r="DP93" s="143"/>
      <c r="DQ93" s="143"/>
      <c r="DR93" s="143"/>
      <c r="DS93" s="143"/>
      <c r="DT93" s="143"/>
      <c r="DU93" s="143"/>
      <c r="DV93" s="143"/>
      <c r="DW93" s="143"/>
      <c r="DX93" s="143"/>
      <c r="DY93" s="143"/>
      <c r="DZ93" s="143"/>
      <c r="EA93" s="143"/>
      <c r="EB93" s="143"/>
      <c r="EC93" s="143"/>
      <c r="ED93" s="143"/>
      <c r="EE93" s="143"/>
      <c r="EF93" s="143"/>
      <c r="EG93" s="143"/>
      <c r="EH93" s="143"/>
      <c r="EI93" s="143"/>
      <c r="EJ93" s="143"/>
      <c r="EK93" s="143"/>
      <c r="EL93" s="143"/>
      <c r="EM93" s="143"/>
      <c r="EN93" s="143"/>
      <c r="EO93" s="143"/>
      <c r="EP93" s="143"/>
      <c r="EQ93" s="143"/>
      <c r="ER93" s="143"/>
      <c r="ES93" s="143"/>
      <c r="ET93" s="143"/>
      <c r="EU93" s="143"/>
      <c r="EV93" s="143"/>
    </row>
    <row r="94" spans="1:152" x14ac:dyDescent="0.25">
      <c r="A94" s="704" t="s">
        <v>9</v>
      </c>
      <c r="B94" s="704"/>
      <c r="C94" s="705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405"/>
      <c r="Q94" s="431">
        <f t="shared" si="105"/>
        <v>74</v>
      </c>
      <c r="R94" s="776">
        <v>9361500</v>
      </c>
      <c r="S94" s="775">
        <v>30467</v>
      </c>
      <c r="T94" s="384">
        <f t="shared" si="71"/>
        <v>1983</v>
      </c>
      <c r="U94" s="428">
        <f t="shared" si="72"/>
        <v>1983</v>
      </c>
      <c r="V94" s="428">
        <f t="shared" si="73"/>
        <v>5</v>
      </c>
      <c r="W94" s="429">
        <f t="shared" si="74"/>
        <v>0</v>
      </c>
      <c r="X94" s="429">
        <f t="shared" si="75"/>
        <v>0</v>
      </c>
      <c r="Y94" s="429">
        <f t="shared" si="76"/>
        <v>0</v>
      </c>
      <c r="Z94" s="429">
        <f t="shared" si="77"/>
        <v>0</v>
      </c>
      <c r="AA94" s="429">
        <f t="shared" si="78"/>
        <v>1</v>
      </c>
      <c r="AB94" s="429">
        <f t="shared" si="79"/>
        <v>0</v>
      </c>
      <c r="AC94" s="429">
        <f t="shared" si="80"/>
        <v>0</v>
      </c>
      <c r="AD94" s="429">
        <f t="shared" si="81"/>
        <v>0</v>
      </c>
      <c r="AE94" s="429">
        <f t="shared" si="82"/>
        <v>0</v>
      </c>
      <c r="AF94" s="429">
        <f t="shared" si="83"/>
        <v>0</v>
      </c>
      <c r="AG94" s="429">
        <f t="shared" si="84"/>
        <v>0</v>
      </c>
      <c r="AH94" s="430">
        <f t="shared" si="85"/>
        <v>0</v>
      </c>
      <c r="AI94" s="789">
        <v>6050</v>
      </c>
      <c r="AJ94" s="766"/>
      <c r="AK94" s="790"/>
      <c r="AL94" s="791"/>
      <c r="AM94" s="413">
        <f t="shared" si="86"/>
        <v>0</v>
      </c>
      <c r="AN94" s="30"/>
      <c r="AO94" s="371" t="str">
        <f t="shared" si="87"/>
        <v>----</v>
      </c>
      <c r="AP94" s="371" t="str">
        <f t="shared" si="88"/>
        <v>----</v>
      </c>
      <c r="AQ94" s="806" t="str">
        <f t="shared" si="89"/>
        <v>no outlier detected</v>
      </c>
      <c r="AR94" s="806"/>
      <c r="AS94" s="431">
        <f t="shared" si="90"/>
        <v>33</v>
      </c>
      <c r="AT94" s="432">
        <f t="shared" si="91"/>
        <v>3.1515151515151514</v>
      </c>
      <c r="AU94" s="433">
        <f t="shared" si="92"/>
        <v>8.7078135510248877</v>
      </c>
      <c r="AV94" s="433">
        <f t="shared" si="93"/>
        <v>0</v>
      </c>
      <c r="AW94" s="433">
        <f t="shared" si="94"/>
        <v>8.7078135510248877</v>
      </c>
      <c r="AX94" s="433">
        <f t="shared" si="95"/>
        <v>1.108910891089109</v>
      </c>
      <c r="AY94" s="432">
        <f t="shared" si="96"/>
        <v>36.594059405940598</v>
      </c>
      <c r="AZ94" s="432">
        <f t="shared" si="97"/>
        <v>3.1425865800865798</v>
      </c>
      <c r="BA94" s="434">
        <f t="shared" si="98"/>
        <v>7.5691881198569178E-2</v>
      </c>
      <c r="BB94" s="435">
        <f t="shared" si="99"/>
        <v>0</v>
      </c>
      <c r="BC94" s="434">
        <f t="shared" si="100"/>
        <v>5.7292608793783105E-3</v>
      </c>
      <c r="BD94" s="434">
        <f t="shared" si="101"/>
        <v>0</v>
      </c>
      <c r="BE94" s="434">
        <f t="shared" si="102"/>
        <v>4.3365853383751305E-4</v>
      </c>
      <c r="BF94" s="436">
        <f t="shared" si="103"/>
        <v>3.1425865800865798</v>
      </c>
      <c r="BG94" s="437">
        <f t="shared" si="104"/>
        <v>6050</v>
      </c>
      <c r="BH94" s="434"/>
      <c r="BI94" s="434"/>
      <c r="BJ94" s="143"/>
      <c r="BK94" s="143"/>
      <c r="BL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3"/>
      <c r="CB94" s="143"/>
      <c r="CC94" s="143"/>
      <c r="CD94" s="143"/>
      <c r="CE94" s="143"/>
      <c r="CF94" s="143"/>
      <c r="CG94" s="394">
        <v>11</v>
      </c>
      <c r="CH94" s="392"/>
      <c r="CI94" s="392"/>
      <c r="CJ94" s="722">
        <f>AG173</f>
        <v>0</v>
      </c>
      <c r="CK94" s="143"/>
      <c r="CL94" s="143"/>
      <c r="CM94" s="143"/>
      <c r="CN94" s="143"/>
      <c r="CO94" s="143"/>
      <c r="CP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E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T94" s="143"/>
      <c r="DU94" s="143"/>
      <c r="DV94" s="143"/>
      <c r="DW94" s="143"/>
      <c r="DX94" s="143"/>
      <c r="DY94" s="143"/>
      <c r="DZ94" s="143"/>
      <c r="EA94" s="143"/>
      <c r="EB94" s="143"/>
      <c r="EC94" s="143"/>
      <c r="ED94" s="143"/>
      <c r="EE94" s="143"/>
      <c r="EF94" s="143"/>
      <c r="EG94" s="143"/>
      <c r="EH94" s="143"/>
      <c r="EI94" s="143"/>
      <c r="EJ94" s="143"/>
      <c r="EK94" s="143"/>
      <c r="EL94" s="143"/>
      <c r="EM94" s="143"/>
      <c r="EN94" s="143"/>
      <c r="EO94" s="143"/>
      <c r="EP94" s="143"/>
      <c r="EQ94" s="143"/>
      <c r="ER94" s="143"/>
      <c r="ES94" s="143"/>
      <c r="ET94" s="143"/>
      <c r="EU94" s="143"/>
      <c r="EV94" s="143"/>
    </row>
    <row r="95" spans="1:152" x14ac:dyDescent="0.25">
      <c r="A95" s="704" t="s">
        <v>46</v>
      </c>
      <c r="B95" s="704"/>
      <c r="C95" s="705"/>
      <c r="D95" s="704"/>
      <c r="E95" s="704"/>
      <c r="F95" s="704"/>
      <c r="G95" s="704"/>
      <c r="H95" s="704"/>
      <c r="I95" s="704"/>
      <c r="J95" s="704"/>
      <c r="K95" s="704"/>
      <c r="L95" s="704"/>
      <c r="M95" s="704"/>
      <c r="N95" s="704"/>
      <c r="O95" s="704"/>
      <c r="P95" s="405"/>
      <c r="Q95" s="431">
        <f t="shared" si="105"/>
        <v>75</v>
      </c>
      <c r="R95" s="776">
        <v>9361500</v>
      </c>
      <c r="S95" s="775">
        <v>30827</v>
      </c>
      <c r="T95" s="384">
        <f t="shared" si="71"/>
        <v>1984</v>
      </c>
      <c r="U95" s="428">
        <f t="shared" si="72"/>
        <v>1984</v>
      </c>
      <c r="V95" s="428">
        <f t="shared" si="73"/>
        <v>5</v>
      </c>
      <c r="W95" s="429">
        <f t="shared" si="74"/>
        <v>0</v>
      </c>
      <c r="X95" s="429">
        <f t="shared" si="75"/>
        <v>0</v>
      </c>
      <c r="Y95" s="429">
        <f t="shared" si="76"/>
        <v>0</v>
      </c>
      <c r="Z95" s="429">
        <f t="shared" si="77"/>
        <v>0</v>
      </c>
      <c r="AA95" s="429">
        <f t="shared" si="78"/>
        <v>1</v>
      </c>
      <c r="AB95" s="429">
        <f t="shared" si="79"/>
        <v>0</v>
      </c>
      <c r="AC95" s="429">
        <f t="shared" si="80"/>
        <v>0</v>
      </c>
      <c r="AD95" s="429">
        <f t="shared" si="81"/>
        <v>0</v>
      </c>
      <c r="AE95" s="429">
        <f t="shared" si="82"/>
        <v>0</v>
      </c>
      <c r="AF95" s="429">
        <f t="shared" si="83"/>
        <v>0</v>
      </c>
      <c r="AG95" s="429">
        <f t="shared" si="84"/>
        <v>0</v>
      </c>
      <c r="AH95" s="430">
        <f t="shared" si="85"/>
        <v>0</v>
      </c>
      <c r="AI95" s="789">
        <v>7480</v>
      </c>
      <c r="AJ95" s="766"/>
      <c r="AK95" s="790"/>
      <c r="AL95" s="791"/>
      <c r="AM95" s="413">
        <f t="shared" si="86"/>
        <v>0</v>
      </c>
      <c r="AN95" s="30"/>
      <c r="AO95" s="371" t="str">
        <f t="shared" si="87"/>
        <v>----</v>
      </c>
      <c r="AP95" s="371" t="str">
        <f t="shared" si="88"/>
        <v>----</v>
      </c>
      <c r="AQ95" s="806" t="str">
        <f t="shared" si="89"/>
        <v>no outlier detected</v>
      </c>
      <c r="AR95" s="806"/>
      <c r="AS95" s="431">
        <f t="shared" si="90"/>
        <v>22</v>
      </c>
      <c r="AT95" s="432">
        <f t="shared" si="91"/>
        <v>4.7272727272727275</v>
      </c>
      <c r="AU95" s="433">
        <f t="shared" si="92"/>
        <v>8.9199880709685235</v>
      </c>
      <c r="AV95" s="433">
        <f t="shared" si="93"/>
        <v>0</v>
      </c>
      <c r="AW95" s="433">
        <f t="shared" si="94"/>
        <v>8.9199880709685235</v>
      </c>
      <c r="AX95" s="433">
        <f t="shared" si="95"/>
        <v>1.108910891089109</v>
      </c>
      <c r="AY95" s="432">
        <f t="shared" si="96"/>
        <v>24.396039603960396</v>
      </c>
      <c r="AZ95" s="432">
        <f t="shared" si="97"/>
        <v>4.7138798701298699</v>
      </c>
      <c r="BA95" s="434">
        <f t="shared" si="98"/>
        <v>0.28786640114220496</v>
      </c>
      <c r="BB95" s="435">
        <f t="shared" si="99"/>
        <v>0</v>
      </c>
      <c r="BC95" s="434">
        <f t="shared" si="100"/>
        <v>8.2867064906564869E-2</v>
      </c>
      <c r="BD95" s="434">
        <f t="shared" si="101"/>
        <v>0</v>
      </c>
      <c r="BE95" s="434">
        <f t="shared" si="102"/>
        <v>2.3854643747870337E-2</v>
      </c>
      <c r="BF95" s="436">
        <f t="shared" si="103"/>
        <v>4.7138798701298699</v>
      </c>
      <c r="BG95" s="437">
        <f t="shared" si="104"/>
        <v>7480</v>
      </c>
      <c r="BH95" s="434"/>
      <c r="BI95" s="434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394">
        <v>12</v>
      </c>
      <c r="CH95" s="392"/>
      <c r="CI95" s="392"/>
      <c r="CJ95" s="722">
        <f>AH173</f>
        <v>0</v>
      </c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T95" s="143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I95" s="143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</row>
    <row r="96" spans="1:152" x14ac:dyDescent="0.25">
      <c r="A96" s="704" t="s">
        <v>47</v>
      </c>
      <c r="B96" s="704"/>
      <c r="C96" s="705"/>
      <c r="D96" s="704"/>
      <c r="E96" s="704"/>
      <c r="F96" s="704"/>
      <c r="G96" s="704"/>
      <c r="H96" s="704"/>
      <c r="I96" s="704"/>
      <c r="J96" s="704"/>
      <c r="K96" s="704"/>
      <c r="L96" s="704"/>
      <c r="M96" s="704"/>
      <c r="N96" s="704"/>
      <c r="O96" s="704"/>
      <c r="P96" s="405"/>
      <c r="Q96" s="431">
        <f t="shared" si="105"/>
        <v>76</v>
      </c>
      <c r="R96" s="776">
        <v>9361500</v>
      </c>
      <c r="S96" s="775">
        <v>31207</v>
      </c>
      <c r="T96" s="384">
        <f t="shared" si="71"/>
        <v>1985</v>
      </c>
      <c r="U96" s="428">
        <f t="shared" si="72"/>
        <v>1985</v>
      </c>
      <c r="V96" s="428">
        <f t="shared" si="73"/>
        <v>6</v>
      </c>
      <c r="W96" s="429">
        <f t="shared" si="74"/>
        <v>0</v>
      </c>
      <c r="X96" s="429">
        <f t="shared" si="75"/>
        <v>0</v>
      </c>
      <c r="Y96" s="429">
        <f t="shared" si="76"/>
        <v>0</v>
      </c>
      <c r="Z96" s="429">
        <f t="shared" si="77"/>
        <v>0</v>
      </c>
      <c r="AA96" s="429">
        <f t="shared" si="78"/>
        <v>0</v>
      </c>
      <c r="AB96" s="429">
        <f t="shared" si="79"/>
        <v>1</v>
      </c>
      <c r="AC96" s="429">
        <f t="shared" si="80"/>
        <v>0</v>
      </c>
      <c r="AD96" s="429">
        <f t="shared" si="81"/>
        <v>0</v>
      </c>
      <c r="AE96" s="429">
        <f t="shared" si="82"/>
        <v>0</v>
      </c>
      <c r="AF96" s="429">
        <f t="shared" si="83"/>
        <v>0</v>
      </c>
      <c r="AG96" s="429">
        <f t="shared" si="84"/>
        <v>0</v>
      </c>
      <c r="AH96" s="430">
        <f t="shared" si="85"/>
        <v>0</v>
      </c>
      <c r="AI96" s="789">
        <v>7950</v>
      </c>
      <c r="AJ96" s="766"/>
      <c r="AK96" s="790"/>
      <c r="AL96" s="791"/>
      <c r="AM96" s="413">
        <f t="shared" si="86"/>
        <v>0</v>
      </c>
      <c r="AN96" s="30"/>
      <c r="AO96" s="371" t="str">
        <f t="shared" si="87"/>
        <v>----</v>
      </c>
      <c r="AP96" s="371" t="str">
        <f t="shared" si="88"/>
        <v>----</v>
      </c>
      <c r="AQ96" s="806" t="str">
        <f t="shared" si="89"/>
        <v>no outlier detected</v>
      </c>
      <c r="AR96" s="806"/>
      <c r="AS96" s="431">
        <f t="shared" si="90"/>
        <v>17</v>
      </c>
      <c r="AT96" s="432">
        <f t="shared" si="91"/>
        <v>6.117647058823529</v>
      </c>
      <c r="AU96" s="433">
        <f t="shared" si="92"/>
        <v>8.9809272076483779</v>
      </c>
      <c r="AV96" s="433">
        <f t="shared" si="93"/>
        <v>0</v>
      </c>
      <c r="AW96" s="433">
        <f t="shared" si="94"/>
        <v>8.9809272076483779</v>
      </c>
      <c r="AX96" s="433">
        <f t="shared" si="95"/>
        <v>1.108910891089109</v>
      </c>
      <c r="AY96" s="432">
        <f t="shared" si="96"/>
        <v>18.851485148514854</v>
      </c>
      <c r="AZ96" s="432">
        <f t="shared" si="97"/>
        <v>6.1003151260504191</v>
      </c>
      <c r="BA96" s="434">
        <f t="shared" si="98"/>
        <v>0.34880553782205936</v>
      </c>
      <c r="BB96" s="435">
        <f t="shared" si="99"/>
        <v>0</v>
      </c>
      <c r="BC96" s="434">
        <f t="shared" si="100"/>
        <v>0.12166530321533608</v>
      </c>
      <c r="BD96" s="434">
        <f t="shared" si="101"/>
        <v>0</v>
      </c>
      <c r="BE96" s="434">
        <f t="shared" si="102"/>
        <v>4.2437531522309231E-2</v>
      </c>
      <c r="BF96" s="436">
        <f t="shared" si="103"/>
        <v>6.1003151260504191</v>
      </c>
      <c r="BG96" s="437">
        <f t="shared" si="104"/>
        <v>7950</v>
      </c>
      <c r="BH96" s="434"/>
      <c r="BI96" s="434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E96" s="143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  <c r="DT96" s="143"/>
      <c r="DU96" s="143"/>
      <c r="DV96" s="143"/>
      <c r="DW96" s="143"/>
      <c r="DX96" s="143"/>
      <c r="DY96" s="143"/>
      <c r="DZ96" s="143"/>
      <c r="EA96" s="143"/>
      <c r="EB96" s="143"/>
      <c r="EC96" s="143"/>
      <c r="ED96" s="143"/>
      <c r="EE96" s="143"/>
      <c r="EF96" s="143"/>
      <c r="EG96" s="143"/>
      <c r="EH96" s="143"/>
      <c r="EI96" s="143"/>
      <c r="EJ96" s="143"/>
      <c r="EK96" s="143"/>
      <c r="EL96" s="143"/>
      <c r="EM96" s="143"/>
      <c r="EN96" s="143"/>
      <c r="EO96" s="143"/>
      <c r="EP96" s="143"/>
      <c r="EQ96" s="143"/>
      <c r="ER96" s="143"/>
      <c r="ES96" s="143"/>
      <c r="ET96" s="143"/>
      <c r="EU96" s="143"/>
      <c r="EV96" s="143"/>
    </row>
    <row r="97" spans="1:152" x14ac:dyDescent="0.25">
      <c r="A97" s="704" t="s">
        <v>48</v>
      </c>
      <c r="B97" s="704"/>
      <c r="C97" s="705"/>
      <c r="D97" s="704"/>
      <c r="E97" s="704"/>
      <c r="F97" s="704"/>
      <c r="G97" s="704"/>
      <c r="H97" s="704"/>
      <c r="I97" s="704"/>
      <c r="J97" s="704"/>
      <c r="K97" s="704"/>
      <c r="L97" s="704"/>
      <c r="M97" s="704"/>
      <c r="N97" s="704"/>
      <c r="O97" s="704"/>
      <c r="P97" s="405"/>
      <c r="Q97" s="431">
        <f t="shared" si="105"/>
        <v>77</v>
      </c>
      <c r="R97" s="776">
        <v>9361500</v>
      </c>
      <c r="S97" s="775">
        <v>31570</v>
      </c>
      <c r="T97" s="384">
        <f t="shared" si="71"/>
        <v>1986</v>
      </c>
      <c r="U97" s="428">
        <f t="shared" si="72"/>
        <v>1986</v>
      </c>
      <c r="V97" s="428">
        <f t="shared" si="73"/>
        <v>6</v>
      </c>
      <c r="W97" s="429">
        <f t="shared" si="74"/>
        <v>0</v>
      </c>
      <c r="X97" s="429">
        <f t="shared" si="75"/>
        <v>0</v>
      </c>
      <c r="Y97" s="429">
        <f t="shared" si="76"/>
        <v>0</v>
      </c>
      <c r="Z97" s="429">
        <f t="shared" si="77"/>
        <v>0</v>
      </c>
      <c r="AA97" s="429">
        <f t="shared" si="78"/>
        <v>0</v>
      </c>
      <c r="AB97" s="429">
        <f t="shared" si="79"/>
        <v>1</v>
      </c>
      <c r="AC97" s="429">
        <f t="shared" si="80"/>
        <v>0</v>
      </c>
      <c r="AD97" s="429">
        <f t="shared" si="81"/>
        <v>0</v>
      </c>
      <c r="AE97" s="429">
        <f t="shared" si="82"/>
        <v>0</v>
      </c>
      <c r="AF97" s="429">
        <f t="shared" si="83"/>
        <v>0</v>
      </c>
      <c r="AG97" s="429">
        <f t="shared" si="84"/>
        <v>0</v>
      </c>
      <c r="AH97" s="430">
        <f t="shared" si="85"/>
        <v>0</v>
      </c>
      <c r="AI97" s="789">
        <v>6160</v>
      </c>
      <c r="AJ97" s="766"/>
      <c r="AK97" s="790"/>
      <c r="AL97" s="791"/>
      <c r="AM97" s="413">
        <f t="shared" si="86"/>
        <v>0</v>
      </c>
      <c r="AN97" s="30"/>
      <c r="AO97" s="371" t="str">
        <f t="shared" si="87"/>
        <v>----</v>
      </c>
      <c r="AP97" s="371" t="str">
        <f t="shared" si="88"/>
        <v>----</v>
      </c>
      <c r="AQ97" s="806" t="str">
        <f t="shared" si="89"/>
        <v>no outlier detected</v>
      </c>
      <c r="AR97" s="806"/>
      <c r="AS97" s="431">
        <f t="shared" si="90"/>
        <v>31</v>
      </c>
      <c r="AT97" s="432">
        <f t="shared" si="91"/>
        <v>3.3548387096774195</v>
      </c>
      <c r="AU97" s="433">
        <f t="shared" si="92"/>
        <v>8.7258320565275653</v>
      </c>
      <c r="AV97" s="433">
        <f t="shared" si="93"/>
        <v>0</v>
      </c>
      <c r="AW97" s="433">
        <f t="shared" si="94"/>
        <v>8.7258320565275653</v>
      </c>
      <c r="AX97" s="433">
        <f t="shared" si="95"/>
        <v>1.108910891089109</v>
      </c>
      <c r="AY97" s="432">
        <f t="shared" si="96"/>
        <v>34.376237623762378</v>
      </c>
      <c r="AZ97" s="432">
        <f t="shared" si="97"/>
        <v>3.3453341013824884</v>
      </c>
      <c r="BA97" s="434">
        <f t="shared" si="98"/>
        <v>9.3710386701246762E-2</v>
      </c>
      <c r="BB97" s="435">
        <f t="shared" si="99"/>
        <v>0</v>
      </c>
      <c r="BC97" s="434">
        <f t="shared" si="100"/>
        <v>8.7816365756972058E-3</v>
      </c>
      <c r="BD97" s="434">
        <f t="shared" si="101"/>
        <v>0</v>
      </c>
      <c r="BE97" s="434">
        <f t="shared" si="102"/>
        <v>8.2293055937839759E-4</v>
      </c>
      <c r="BF97" s="436">
        <f t="shared" si="103"/>
        <v>3.3453341013824884</v>
      </c>
      <c r="BG97" s="437">
        <f t="shared" si="104"/>
        <v>6160</v>
      </c>
      <c r="BH97" s="434"/>
      <c r="BI97" s="434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  <c r="DD97" s="143"/>
      <c r="DE97" s="143"/>
      <c r="DF97" s="143"/>
      <c r="DG97" s="143"/>
      <c r="DH97" s="143"/>
      <c r="DI97" s="143"/>
      <c r="DJ97" s="143"/>
      <c r="DK97" s="143"/>
      <c r="DL97" s="143"/>
      <c r="DM97" s="143"/>
      <c r="DN97" s="143"/>
      <c r="DO97" s="143"/>
      <c r="DP97" s="143"/>
      <c r="DQ97" s="143"/>
      <c r="DR97" s="143"/>
      <c r="DS97" s="143"/>
      <c r="DT97" s="143"/>
      <c r="DU97" s="143"/>
      <c r="DV97" s="143"/>
      <c r="DW97" s="143"/>
      <c r="DX97" s="143"/>
      <c r="DY97" s="143"/>
      <c r="DZ97" s="143"/>
      <c r="EA97" s="143"/>
      <c r="EB97" s="143"/>
      <c r="EC97" s="143"/>
      <c r="ED97" s="143"/>
      <c r="EE97" s="143"/>
      <c r="EF97" s="143"/>
      <c r="EG97" s="143"/>
      <c r="EH97" s="143"/>
      <c r="EI97" s="143"/>
      <c r="EJ97" s="143"/>
      <c r="EK97" s="143"/>
      <c r="EL97" s="143"/>
      <c r="EM97" s="143"/>
      <c r="EN97" s="143"/>
      <c r="EO97" s="143"/>
      <c r="EP97" s="143"/>
      <c r="EQ97" s="143"/>
      <c r="ER97" s="143"/>
      <c r="ES97" s="143"/>
      <c r="ET97" s="143"/>
      <c r="EU97" s="143"/>
      <c r="EV97" s="143"/>
    </row>
    <row r="98" spans="1:152" x14ac:dyDescent="0.25">
      <c r="A98" s="704" t="s">
        <v>49</v>
      </c>
      <c r="B98" s="704"/>
      <c r="C98" s="705"/>
      <c r="D98" s="704"/>
      <c r="E98" s="704"/>
      <c r="F98" s="704"/>
      <c r="G98" s="704"/>
      <c r="H98" s="704"/>
      <c r="I98" s="704"/>
      <c r="J98" s="704"/>
      <c r="K98" s="704"/>
      <c r="L98" s="704"/>
      <c r="M98" s="704"/>
      <c r="N98" s="704"/>
      <c r="O98" s="704"/>
      <c r="P98" s="405"/>
      <c r="Q98" s="431">
        <f t="shared" si="105"/>
        <v>78</v>
      </c>
      <c r="R98" s="776">
        <v>9361500</v>
      </c>
      <c r="S98" s="775">
        <v>31935</v>
      </c>
      <c r="T98" s="384">
        <f t="shared" si="71"/>
        <v>1987</v>
      </c>
      <c r="U98" s="428">
        <f t="shared" si="72"/>
        <v>1987</v>
      </c>
      <c r="V98" s="428">
        <f t="shared" si="73"/>
        <v>6</v>
      </c>
      <c r="W98" s="429">
        <f t="shared" si="74"/>
        <v>0</v>
      </c>
      <c r="X98" s="429">
        <f t="shared" si="75"/>
        <v>0</v>
      </c>
      <c r="Y98" s="429">
        <f t="shared" si="76"/>
        <v>0</v>
      </c>
      <c r="Z98" s="429">
        <f t="shared" si="77"/>
        <v>0</v>
      </c>
      <c r="AA98" s="429">
        <f t="shared" si="78"/>
        <v>0</v>
      </c>
      <c r="AB98" s="429">
        <f t="shared" si="79"/>
        <v>1</v>
      </c>
      <c r="AC98" s="429">
        <f t="shared" si="80"/>
        <v>0</v>
      </c>
      <c r="AD98" s="429">
        <f t="shared" si="81"/>
        <v>0</v>
      </c>
      <c r="AE98" s="429">
        <f t="shared" si="82"/>
        <v>0</v>
      </c>
      <c r="AF98" s="429">
        <f t="shared" si="83"/>
        <v>0</v>
      </c>
      <c r="AG98" s="429">
        <f t="shared" si="84"/>
        <v>0</v>
      </c>
      <c r="AH98" s="430">
        <f t="shared" si="85"/>
        <v>0</v>
      </c>
      <c r="AI98" s="789">
        <v>5530</v>
      </c>
      <c r="AJ98" s="766"/>
      <c r="AK98" s="790"/>
      <c r="AL98" s="791"/>
      <c r="AM98" s="413">
        <f t="shared" si="86"/>
        <v>0</v>
      </c>
      <c r="AN98" s="30"/>
      <c r="AO98" s="371" t="str">
        <f t="shared" si="87"/>
        <v>----</v>
      </c>
      <c r="AP98" s="371" t="str">
        <f t="shared" si="88"/>
        <v>----</v>
      </c>
      <c r="AQ98" s="806" t="str">
        <f t="shared" si="89"/>
        <v>no outlier detected</v>
      </c>
      <c r="AR98" s="806"/>
      <c r="AS98" s="431">
        <f t="shared" si="90"/>
        <v>39</v>
      </c>
      <c r="AT98" s="432">
        <f t="shared" si="91"/>
        <v>2.6666666666666665</v>
      </c>
      <c r="AU98" s="433">
        <f t="shared" si="92"/>
        <v>8.6179430945163809</v>
      </c>
      <c r="AV98" s="433">
        <f t="shared" si="93"/>
        <v>0</v>
      </c>
      <c r="AW98" s="433">
        <f t="shared" si="94"/>
        <v>8.6179430945163809</v>
      </c>
      <c r="AX98" s="433">
        <f t="shared" si="95"/>
        <v>1.108910891089109</v>
      </c>
      <c r="AY98" s="432">
        <f t="shared" si="96"/>
        <v>43.24752475247525</v>
      </c>
      <c r="AZ98" s="432">
        <f t="shared" si="97"/>
        <v>2.6591117216117213</v>
      </c>
      <c r="BA98" s="434">
        <f t="shared" si="98"/>
        <v>-1.4178575309937713E-2</v>
      </c>
      <c r="BB98" s="435">
        <f t="shared" si="99"/>
        <v>0</v>
      </c>
      <c r="BC98" s="434">
        <f t="shared" si="100"/>
        <v>2.0103199781957532E-4</v>
      </c>
      <c r="BD98" s="434">
        <f t="shared" si="101"/>
        <v>0</v>
      </c>
      <c r="BE98" s="434">
        <f t="shared" si="102"/>
        <v>-2.8503473207920827E-6</v>
      </c>
      <c r="BF98" s="436">
        <f t="shared" si="103"/>
        <v>2.6591117216117213</v>
      </c>
      <c r="BG98" s="437">
        <f t="shared" si="104"/>
        <v>5530</v>
      </c>
      <c r="BH98" s="434"/>
      <c r="BI98" s="434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  <c r="DG98" s="143"/>
      <c r="DH98" s="143"/>
      <c r="DI98" s="143"/>
      <c r="DJ98" s="143"/>
      <c r="DK98" s="143"/>
      <c r="DL98" s="143"/>
      <c r="DM98" s="143"/>
      <c r="DN98" s="143"/>
      <c r="DO98" s="143"/>
      <c r="DP98" s="143"/>
      <c r="DQ98" s="143"/>
      <c r="DR98" s="143"/>
      <c r="DS98" s="143"/>
      <c r="DT98" s="143"/>
      <c r="DU98" s="143"/>
      <c r="DV98" s="143"/>
      <c r="DW98" s="143"/>
      <c r="DX98" s="143"/>
      <c r="DY98" s="143"/>
      <c r="DZ98" s="143"/>
      <c r="EA98" s="143"/>
      <c r="EB98" s="143"/>
      <c r="EC98" s="143"/>
      <c r="ED98" s="143"/>
      <c r="EE98" s="143"/>
      <c r="EF98" s="143"/>
      <c r="EG98" s="143"/>
      <c r="EH98" s="143"/>
      <c r="EI98" s="143"/>
      <c r="EJ98" s="143"/>
      <c r="EK98" s="143"/>
      <c r="EL98" s="143"/>
      <c r="EM98" s="143"/>
      <c r="EN98" s="143"/>
      <c r="EO98" s="143"/>
      <c r="EP98" s="143"/>
      <c r="EQ98" s="143"/>
      <c r="ER98" s="143"/>
      <c r="ES98" s="143"/>
      <c r="ET98" s="143"/>
      <c r="EU98" s="143"/>
      <c r="EV98" s="143"/>
    </row>
    <row r="99" spans="1:152" x14ac:dyDescent="0.25">
      <c r="A99" s="704" t="s">
        <v>50</v>
      </c>
      <c r="B99" s="704"/>
      <c r="C99" s="705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405"/>
      <c r="Q99" s="431">
        <f t="shared" si="105"/>
        <v>79</v>
      </c>
      <c r="R99" s="776">
        <v>9361500</v>
      </c>
      <c r="S99" s="775">
        <v>32302</v>
      </c>
      <c r="T99" s="384">
        <f t="shared" si="71"/>
        <v>1988</v>
      </c>
      <c r="U99" s="428">
        <f t="shared" si="72"/>
        <v>1988</v>
      </c>
      <c r="V99" s="428">
        <f t="shared" si="73"/>
        <v>6</v>
      </c>
      <c r="W99" s="429">
        <f t="shared" si="74"/>
        <v>0</v>
      </c>
      <c r="X99" s="429">
        <f t="shared" si="75"/>
        <v>0</v>
      </c>
      <c r="Y99" s="429">
        <f t="shared" si="76"/>
        <v>0</v>
      </c>
      <c r="Z99" s="429">
        <f t="shared" si="77"/>
        <v>0</v>
      </c>
      <c r="AA99" s="429">
        <f t="shared" si="78"/>
        <v>0</v>
      </c>
      <c r="AB99" s="429">
        <f t="shared" si="79"/>
        <v>1</v>
      </c>
      <c r="AC99" s="429">
        <f t="shared" si="80"/>
        <v>0</v>
      </c>
      <c r="AD99" s="429">
        <f t="shared" si="81"/>
        <v>0</v>
      </c>
      <c r="AE99" s="429">
        <f t="shared" si="82"/>
        <v>0</v>
      </c>
      <c r="AF99" s="429">
        <f t="shared" si="83"/>
        <v>0</v>
      </c>
      <c r="AG99" s="429">
        <f t="shared" si="84"/>
        <v>0</v>
      </c>
      <c r="AH99" s="430">
        <f t="shared" si="85"/>
        <v>0</v>
      </c>
      <c r="AI99" s="789">
        <v>3590</v>
      </c>
      <c r="AJ99" s="766"/>
      <c r="AK99" s="790"/>
      <c r="AL99" s="791"/>
      <c r="AM99" s="413">
        <f t="shared" si="86"/>
        <v>0</v>
      </c>
      <c r="AN99" s="30"/>
      <c r="AO99" s="371" t="str">
        <f t="shared" si="87"/>
        <v>----</v>
      </c>
      <c r="AP99" s="371" t="str">
        <f t="shared" si="88"/>
        <v>----</v>
      </c>
      <c r="AQ99" s="806" t="str">
        <f t="shared" si="89"/>
        <v>no outlier detected</v>
      </c>
      <c r="AR99" s="806"/>
      <c r="AS99" s="431">
        <f t="shared" si="90"/>
        <v>87</v>
      </c>
      <c r="AT99" s="432">
        <f t="shared" si="91"/>
        <v>1.1954022988505748</v>
      </c>
      <c r="AU99" s="433">
        <f t="shared" si="92"/>
        <v>8.1859074814823245</v>
      </c>
      <c r="AV99" s="433">
        <f t="shared" si="93"/>
        <v>0</v>
      </c>
      <c r="AW99" s="433">
        <f t="shared" si="94"/>
        <v>8.1859074814823245</v>
      </c>
      <c r="AX99" s="433">
        <f t="shared" si="95"/>
        <v>1.108910891089109</v>
      </c>
      <c r="AY99" s="432">
        <f t="shared" si="96"/>
        <v>96.47524752475249</v>
      </c>
      <c r="AZ99" s="432">
        <f t="shared" si="97"/>
        <v>1.1920155993431854</v>
      </c>
      <c r="BA99" s="434">
        <f t="shared" si="98"/>
        <v>-0.44621418834399407</v>
      </c>
      <c r="BB99" s="435">
        <f t="shared" si="99"/>
        <v>0</v>
      </c>
      <c r="BC99" s="434">
        <f t="shared" si="100"/>
        <v>0.19910710187948941</v>
      </c>
      <c r="BD99" s="434">
        <f t="shared" si="101"/>
        <v>0</v>
      </c>
      <c r="BE99" s="434">
        <f t="shared" si="102"/>
        <v>-8.8844413858681304E-2</v>
      </c>
      <c r="BF99" s="436">
        <f t="shared" si="103"/>
        <v>1.1920155993431854</v>
      </c>
      <c r="BG99" s="437">
        <f t="shared" si="104"/>
        <v>3590</v>
      </c>
      <c r="BH99" s="434"/>
      <c r="BI99" s="434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  <c r="DT99" s="143"/>
      <c r="DU99" s="143"/>
      <c r="DV99" s="143"/>
      <c r="DW99" s="143"/>
      <c r="DX99" s="143"/>
      <c r="DY99" s="143"/>
      <c r="DZ99" s="143"/>
      <c r="EA99" s="143"/>
      <c r="EB99" s="143"/>
      <c r="EC99" s="143"/>
      <c r="ED99" s="143"/>
      <c r="EE99" s="143"/>
      <c r="EF99" s="143"/>
      <c r="EG99" s="143"/>
      <c r="EH99" s="143"/>
      <c r="EI99" s="143"/>
      <c r="EJ99" s="143"/>
      <c r="EK99" s="143"/>
      <c r="EL99" s="143"/>
      <c r="EM99" s="143"/>
      <c r="EN99" s="143"/>
      <c r="EO99" s="143"/>
      <c r="EP99" s="143"/>
      <c r="EQ99" s="143"/>
      <c r="ER99" s="143"/>
      <c r="ES99" s="143"/>
      <c r="ET99" s="143"/>
      <c r="EU99" s="143"/>
      <c r="EV99" s="143"/>
    </row>
    <row r="100" spans="1:152" x14ac:dyDescent="0.25">
      <c r="A100" s="704" t="s">
        <v>51</v>
      </c>
      <c r="B100" s="704"/>
      <c r="C100" s="705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405"/>
      <c r="Q100" s="540">
        <f t="shared" si="105"/>
        <v>80</v>
      </c>
      <c r="R100" s="777">
        <v>9361500</v>
      </c>
      <c r="S100" s="778">
        <v>32652</v>
      </c>
      <c r="T100" s="539">
        <f t="shared" si="71"/>
        <v>1989</v>
      </c>
      <c r="U100" s="428">
        <f t="shared" si="72"/>
        <v>1989</v>
      </c>
      <c r="V100" s="428">
        <f t="shared" si="73"/>
        <v>5</v>
      </c>
      <c r="W100" s="429">
        <f t="shared" si="74"/>
        <v>0</v>
      </c>
      <c r="X100" s="429">
        <f t="shared" si="75"/>
        <v>0</v>
      </c>
      <c r="Y100" s="429">
        <f t="shared" si="76"/>
        <v>0</v>
      </c>
      <c r="Z100" s="429">
        <f t="shared" si="77"/>
        <v>0</v>
      </c>
      <c r="AA100" s="429">
        <f t="shared" si="78"/>
        <v>1</v>
      </c>
      <c r="AB100" s="429">
        <f t="shared" si="79"/>
        <v>0</v>
      </c>
      <c r="AC100" s="429">
        <f t="shared" si="80"/>
        <v>0</v>
      </c>
      <c r="AD100" s="429">
        <f t="shared" si="81"/>
        <v>0</v>
      </c>
      <c r="AE100" s="429">
        <f t="shared" si="82"/>
        <v>0</v>
      </c>
      <c r="AF100" s="429">
        <f t="shared" si="83"/>
        <v>0</v>
      </c>
      <c r="AG100" s="429">
        <f t="shared" si="84"/>
        <v>0</v>
      </c>
      <c r="AH100" s="430">
        <f t="shared" si="85"/>
        <v>0</v>
      </c>
      <c r="AI100" s="786">
        <v>2780</v>
      </c>
      <c r="AJ100" s="784"/>
      <c r="AK100" s="787"/>
      <c r="AL100" s="788"/>
      <c r="AM100" s="413">
        <f t="shared" si="86"/>
        <v>0</v>
      </c>
      <c r="AN100" s="30"/>
      <c r="AO100" s="372" t="str">
        <f t="shared" si="87"/>
        <v>----</v>
      </c>
      <c r="AP100" s="372" t="str">
        <f t="shared" si="88"/>
        <v>----</v>
      </c>
      <c r="AQ100" s="807" t="str">
        <f t="shared" si="89"/>
        <v>no outlier detected</v>
      </c>
      <c r="AR100" s="807"/>
      <c r="AS100" s="540">
        <f t="shared" si="90"/>
        <v>98</v>
      </c>
      <c r="AT100" s="541">
        <f t="shared" si="91"/>
        <v>1.0612244897959184</v>
      </c>
      <c r="AU100" s="542">
        <f t="shared" si="92"/>
        <v>7.9302062066846828</v>
      </c>
      <c r="AV100" s="542">
        <f t="shared" si="93"/>
        <v>0</v>
      </c>
      <c r="AW100" s="542">
        <f t="shared" si="94"/>
        <v>7.9302062066846828</v>
      </c>
      <c r="AX100" s="542">
        <f t="shared" si="95"/>
        <v>1.108910891089109</v>
      </c>
      <c r="AY100" s="541">
        <f t="shared" si="96"/>
        <v>108.67326732673268</v>
      </c>
      <c r="AZ100" s="541">
        <f t="shared" si="97"/>
        <v>1.0582179300291543</v>
      </c>
      <c r="BA100" s="434">
        <f t="shared" si="98"/>
        <v>-0.70191546314163578</v>
      </c>
      <c r="BB100" s="435">
        <f t="shared" si="99"/>
        <v>0</v>
      </c>
      <c r="BC100" s="434">
        <f t="shared" si="100"/>
        <v>0.49268531739733706</v>
      </c>
      <c r="BD100" s="434">
        <f t="shared" si="101"/>
        <v>0</v>
      </c>
      <c r="BE100" s="434">
        <f t="shared" si="102"/>
        <v>-0.34582344274403565</v>
      </c>
      <c r="BF100" s="436">
        <f t="shared" si="103"/>
        <v>1.0582179300291543</v>
      </c>
      <c r="BG100" s="437">
        <f t="shared" si="104"/>
        <v>2780</v>
      </c>
      <c r="BH100" s="434"/>
      <c r="BI100" s="434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3"/>
      <c r="DO100" s="143"/>
      <c r="DP100" s="143"/>
      <c r="DQ100" s="143"/>
      <c r="DR100" s="143"/>
      <c r="DS100" s="143"/>
      <c r="DT100" s="143"/>
      <c r="DU100" s="143"/>
      <c r="DV100" s="143"/>
      <c r="DW100" s="143"/>
      <c r="DX100" s="143"/>
      <c r="DY100" s="143"/>
      <c r="DZ100" s="143"/>
      <c r="EA100" s="143"/>
      <c r="EB100" s="143"/>
      <c r="EC100" s="143"/>
      <c r="ED100" s="143"/>
      <c r="EE100" s="143"/>
      <c r="EF100" s="143"/>
      <c r="EG100" s="143"/>
      <c r="EH100" s="143"/>
      <c r="EI100" s="143"/>
      <c r="EJ100" s="143"/>
      <c r="EK100" s="143"/>
      <c r="EL100" s="143"/>
      <c r="EM100" s="143"/>
      <c r="EN100" s="143"/>
      <c r="EO100" s="143"/>
      <c r="EP100" s="143"/>
      <c r="EQ100" s="143"/>
      <c r="ER100" s="143"/>
      <c r="ES100" s="143"/>
      <c r="ET100" s="143"/>
      <c r="EU100" s="143"/>
      <c r="EV100" s="143"/>
    </row>
    <row r="101" spans="1:152" x14ac:dyDescent="0.25">
      <c r="A101" s="704" t="s">
        <v>52</v>
      </c>
      <c r="B101" s="704"/>
      <c r="C101" s="705"/>
      <c r="D101" s="704"/>
      <c r="E101" s="704"/>
      <c r="F101" s="704"/>
      <c r="G101" s="704"/>
      <c r="H101" s="704"/>
      <c r="I101" s="704"/>
      <c r="J101" s="704"/>
      <c r="K101" s="704"/>
      <c r="L101" s="704"/>
      <c r="M101" s="704"/>
      <c r="N101" s="704"/>
      <c r="O101" s="704"/>
      <c r="P101" s="405"/>
      <c r="Q101" s="431">
        <f t="shared" si="105"/>
        <v>81</v>
      </c>
      <c r="R101" s="776">
        <v>9361500</v>
      </c>
      <c r="S101" s="775">
        <v>33030</v>
      </c>
      <c r="T101" s="384">
        <f t="shared" si="71"/>
        <v>1990</v>
      </c>
      <c r="U101" s="428">
        <f t="shared" si="72"/>
        <v>1990</v>
      </c>
      <c r="V101" s="428">
        <f t="shared" si="73"/>
        <v>6</v>
      </c>
      <c r="W101" s="429">
        <f t="shared" si="74"/>
        <v>0</v>
      </c>
      <c r="X101" s="429">
        <f t="shared" si="75"/>
        <v>0</v>
      </c>
      <c r="Y101" s="429">
        <f t="shared" si="76"/>
        <v>0</v>
      </c>
      <c r="Z101" s="429">
        <f t="shared" si="77"/>
        <v>0</v>
      </c>
      <c r="AA101" s="429">
        <f t="shared" si="78"/>
        <v>0</v>
      </c>
      <c r="AB101" s="429">
        <f t="shared" si="79"/>
        <v>1</v>
      </c>
      <c r="AC101" s="429">
        <f t="shared" si="80"/>
        <v>0</v>
      </c>
      <c r="AD101" s="429">
        <f t="shared" si="81"/>
        <v>0</v>
      </c>
      <c r="AE101" s="429">
        <f t="shared" si="82"/>
        <v>0</v>
      </c>
      <c r="AF101" s="429">
        <f t="shared" si="83"/>
        <v>0</v>
      </c>
      <c r="AG101" s="429">
        <f t="shared" si="84"/>
        <v>0</v>
      </c>
      <c r="AH101" s="430">
        <f t="shared" si="85"/>
        <v>0</v>
      </c>
      <c r="AI101" s="789">
        <v>4660</v>
      </c>
      <c r="AJ101" s="766"/>
      <c r="AK101" s="790"/>
      <c r="AL101" s="791"/>
      <c r="AM101" s="413">
        <f t="shared" si="86"/>
        <v>0</v>
      </c>
      <c r="AN101" s="30"/>
      <c r="AO101" s="371" t="str">
        <f t="shared" si="87"/>
        <v>----</v>
      </c>
      <c r="AP101" s="371" t="str">
        <f t="shared" si="88"/>
        <v>----</v>
      </c>
      <c r="AQ101" s="806" t="str">
        <f t="shared" si="89"/>
        <v>no outlier detected</v>
      </c>
      <c r="AR101" s="806"/>
      <c r="AS101" s="431">
        <f t="shared" si="90"/>
        <v>56</v>
      </c>
      <c r="AT101" s="432">
        <f t="shared" si="91"/>
        <v>1.8571428571428572</v>
      </c>
      <c r="AU101" s="433">
        <f t="shared" si="92"/>
        <v>8.4467707271196915</v>
      </c>
      <c r="AV101" s="433">
        <f t="shared" si="93"/>
        <v>0</v>
      </c>
      <c r="AW101" s="433">
        <f t="shared" si="94"/>
        <v>8.4467707271196915</v>
      </c>
      <c r="AX101" s="433">
        <f t="shared" si="95"/>
        <v>1.108910891089109</v>
      </c>
      <c r="AY101" s="432">
        <f t="shared" si="96"/>
        <v>62.099009900990104</v>
      </c>
      <c r="AZ101" s="432">
        <f t="shared" si="97"/>
        <v>1.8518813775510203</v>
      </c>
      <c r="BA101" s="434">
        <f t="shared" si="98"/>
        <v>-0.18535094270662711</v>
      </c>
      <c r="BB101" s="435">
        <f t="shared" si="99"/>
        <v>0</v>
      </c>
      <c r="BC101" s="434">
        <f t="shared" si="100"/>
        <v>3.4354971962235366E-2</v>
      </c>
      <c r="BD101" s="434">
        <f t="shared" si="101"/>
        <v>0</v>
      </c>
      <c r="BE101" s="434">
        <f t="shared" si="102"/>
        <v>-6.3677264398600683E-3</v>
      </c>
      <c r="BF101" s="436">
        <f t="shared" si="103"/>
        <v>1.8518813775510203</v>
      </c>
      <c r="BG101" s="437">
        <f t="shared" si="104"/>
        <v>4660</v>
      </c>
      <c r="BH101" s="434"/>
      <c r="BI101" s="434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  <c r="DT101" s="143"/>
      <c r="DU101" s="143"/>
      <c r="DV101" s="143"/>
      <c r="DW101" s="143"/>
      <c r="DX101" s="143"/>
      <c r="DY101" s="143"/>
      <c r="DZ101" s="143"/>
      <c r="EA101" s="143"/>
      <c r="EB101" s="143"/>
      <c r="EC101" s="143"/>
      <c r="ED101" s="143"/>
      <c r="EE101" s="143"/>
      <c r="EF101" s="143"/>
      <c r="EG101" s="143"/>
      <c r="EH101" s="143"/>
      <c r="EI101" s="143"/>
      <c r="EJ101" s="143"/>
      <c r="EK101" s="143"/>
      <c r="EL101" s="143"/>
      <c r="EM101" s="143"/>
      <c r="EN101" s="143"/>
      <c r="EO101" s="143"/>
      <c r="EP101" s="143"/>
      <c r="EQ101" s="143"/>
      <c r="ER101" s="143"/>
      <c r="ES101" s="143"/>
      <c r="ET101" s="143"/>
      <c r="EU101" s="143"/>
      <c r="EV101" s="143"/>
    </row>
    <row r="102" spans="1:152" x14ac:dyDescent="0.25">
      <c r="A102" s="704" t="s">
        <v>53</v>
      </c>
      <c r="B102" s="704"/>
      <c r="C102" s="705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405"/>
      <c r="Q102" s="431">
        <f t="shared" si="105"/>
        <v>82</v>
      </c>
      <c r="R102" s="776">
        <v>9361500</v>
      </c>
      <c r="S102" s="775">
        <v>33398</v>
      </c>
      <c r="T102" s="384">
        <f t="shared" si="71"/>
        <v>1991</v>
      </c>
      <c r="U102" s="428">
        <f t="shared" si="72"/>
        <v>1991</v>
      </c>
      <c r="V102" s="428">
        <f t="shared" si="73"/>
        <v>6</v>
      </c>
      <c r="W102" s="429">
        <f t="shared" si="74"/>
        <v>0</v>
      </c>
      <c r="X102" s="429">
        <f t="shared" si="75"/>
        <v>0</v>
      </c>
      <c r="Y102" s="429">
        <f t="shared" si="76"/>
        <v>0</v>
      </c>
      <c r="Z102" s="429">
        <f t="shared" si="77"/>
        <v>0</v>
      </c>
      <c r="AA102" s="429">
        <f t="shared" si="78"/>
        <v>0</v>
      </c>
      <c r="AB102" s="429">
        <f t="shared" si="79"/>
        <v>1</v>
      </c>
      <c r="AC102" s="429">
        <f t="shared" si="80"/>
        <v>0</v>
      </c>
      <c r="AD102" s="429">
        <f t="shared" si="81"/>
        <v>0</v>
      </c>
      <c r="AE102" s="429">
        <f t="shared" si="82"/>
        <v>0</v>
      </c>
      <c r="AF102" s="429">
        <f t="shared" si="83"/>
        <v>0</v>
      </c>
      <c r="AG102" s="429">
        <f t="shared" si="84"/>
        <v>0</v>
      </c>
      <c r="AH102" s="387">
        <f t="shared" si="85"/>
        <v>0</v>
      </c>
      <c r="AI102" s="792">
        <v>3610</v>
      </c>
      <c r="AJ102" s="766"/>
      <c r="AK102" s="790"/>
      <c r="AL102" s="791"/>
      <c r="AM102" s="413">
        <f t="shared" si="86"/>
        <v>0</v>
      </c>
      <c r="AN102" s="30"/>
      <c r="AO102" s="371" t="str">
        <f t="shared" si="87"/>
        <v>----</v>
      </c>
      <c r="AP102" s="371" t="str">
        <f t="shared" si="88"/>
        <v>----</v>
      </c>
      <c r="AQ102" s="806" t="str">
        <f t="shared" si="89"/>
        <v>no outlier detected</v>
      </c>
      <c r="AR102" s="806"/>
      <c r="AS102" s="431">
        <f t="shared" si="90"/>
        <v>86</v>
      </c>
      <c r="AT102" s="432">
        <f t="shared" si="91"/>
        <v>1.2093023255813953</v>
      </c>
      <c r="AU102" s="433">
        <f t="shared" si="92"/>
        <v>8.1914630513269273</v>
      </c>
      <c r="AV102" s="433">
        <f t="shared" si="93"/>
        <v>0</v>
      </c>
      <c r="AW102" s="433">
        <f t="shared" si="94"/>
        <v>8.1914630513269273</v>
      </c>
      <c r="AX102" s="433">
        <f t="shared" si="95"/>
        <v>1.108910891089109</v>
      </c>
      <c r="AY102" s="432">
        <f t="shared" si="96"/>
        <v>95.36633663366338</v>
      </c>
      <c r="AZ102" s="432">
        <f t="shared" si="97"/>
        <v>1.2058762458471759</v>
      </c>
      <c r="BA102" s="434">
        <f t="shared" si="98"/>
        <v>-0.44065861849939125</v>
      </c>
      <c r="BB102" s="435">
        <f t="shared" si="99"/>
        <v>0</v>
      </c>
      <c r="BC102" s="434">
        <f t="shared" si="100"/>
        <v>0.19418001805779203</v>
      </c>
      <c r="BD102" s="434">
        <f t="shared" si="101"/>
        <v>0</v>
      </c>
      <c r="BE102" s="434">
        <f t="shared" si="102"/>
        <v>-8.5567098497533481E-2</v>
      </c>
      <c r="BF102" s="436">
        <f t="shared" si="103"/>
        <v>1.2058762458471759</v>
      </c>
      <c r="BG102" s="437">
        <f t="shared" si="104"/>
        <v>3610</v>
      </c>
      <c r="BH102" s="434"/>
      <c r="BI102" s="434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  <c r="DD102" s="143"/>
      <c r="DE102" s="143"/>
      <c r="DF102" s="143"/>
      <c r="DG102" s="143"/>
      <c r="DH102" s="143"/>
      <c r="DI102" s="143"/>
      <c r="DJ102" s="143"/>
      <c r="DK102" s="143"/>
      <c r="DL102" s="143"/>
      <c r="DM102" s="143"/>
      <c r="DN102" s="143"/>
      <c r="DO102" s="143"/>
      <c r="DP102" s="143"/>
      <c r="DQ102" s="143"/>
      <c r="DR102" s="143"/>
      <c r="DS102" s="143"/>
      <c r="DT102" s="143"/>
      <c r="DU102" s="143"/>
      <c r="DV102" s="143"/>
      <c r="DW102" s="143"/>
      <c r="DX102" s="143"/>
      <c r="DY102" s="143"/>
      <c r="DZ102" s="143"/>
      <c r="EA102" s="143"/>
      <c r="EB102" s="143"/>
      <c r="EC102" s="143"/>
      <c r="ED102" s="143"/>
      <c r="EE102" s="143"/>
      <c r="EF102" s="143"/>
      <c r="EG102" s="143"/>
      <c r="EH102" s="143"/>
      <c r="EI102" s="143"/>
      <c r="EJ102" s="143"/>
      <c r="EK102" s="143"/>
      <c r="EL102" s="143"/>
      <c r="EM102" s="143"/>
      <c r="EN102" s="143"/>
      <c r="EO102" s="143"/>
      <c r="EP102" s="143"/>
      <c r="EQ102" s="143"/>
      <c r="ER102" s="143"/>
      <c r="ES102" s="143"/>
      <c r="ET102" s="143"/>
      <c r="EU102" s="143"/>
      <c r="EV102" s="143"/>
    </row>
    <row r="103" spans="1:152" x14ac:dyDescent="0.25">
      <c r="A103" s="704" t="s">
        <v>54</v>
      </c>
      <c r="B103" s="704"/>
      <c r="C103" s="705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405"/>
      <c r="Q103" s="431">
        <f t="shared" si="105"/>
        <v>83</v>
      </c>
      <c r="R103" s="776">
        <v>9361500</v>
      </c>
      <c r="S103" s="775">
        <v>33751</v>
      </c>
      <c r="T103" s="384">
        <f t="shared" ref="T103:T166" si="106">IF(S103&gt;0,IF(MONTH(S103)&gt;=10,YEAR(S103)+1,YEAR(S103)),"----")</f>
        <v>1992</v>
      </c>
      <c r="U103" s="428">
        <f t="shared" si="72"/>
        <v>1992</v>
      </c>
      <c r="V103" s="428">
        <f t="shared" si="73"/>
        <v>5</v>
      </c>
      <c r="W103" s="429">
        <f t="shared" si="74"/>
        <v>0</v>
      </c>
      <c r="X103" s="429">
        <f t="shared" si="75"/>
        <v>0</v>
      </c>
      <c r="Y103" s="429">
        <f t="shared" si="76"/>
        <v>0</v>
      </c>
      <c r="Z103" s="429">
        <f t="shared" si="77"/>
        <v>0</v>
      </c>
      <c r="AA103" s="429">
        <f t="shared" si="78"/>
        <v>1</v>
      </c>
      <c r="AB103" s="429">
        <f t="shared" si="79"/>
        <v>0</v>
      </c>
      <c r="AC103" s="429">
        <f t="shared" si="80"/>
        <v>0</v>
      </c>
      <c r="AD103" s="429">
        <f t="shared" si="81"/>
        <v>0</v>
      </c>
      <c r="AE103" s="429">
        <f t="shared" si="82"/>
        <v>0</v>
      </c>
      <c r="AF103" s="429">
        <f t="shared" si="83"/>
        <v>0</v>
      </c>
      <c r="AG103" s="429">
        <f t="shared" si="84"/>
        <v>0</v>
      </c>
      <c r="AH103" s="387">
        <f t="shared" si="85"/>
        <v>0</v>
      </c>
      <c r="AI103" s="792">
        <v>3690</v>
      </c>
      <c r="AJ103" s="766"/>
      <c r="AK103" s="790"/>
      <c r="AL103" s="791"/>
      <c r="AM103" s="413">
        <f t="shared" si="86"/>
        <v>0</v>
      </c>
      <c r="AN103" s="30"/>
      <c r="AO103" s="371" t="str">
        <f t="shared" si="87"/>
        <v>----</v>
      </c>
      <c r="AP103" s="371" t="str">
        <f t="shared" si="88"/>
        <v>----</v>
      </c>
      <c r="AQ103" s="806" t="str">
        <f t="shared" si="89"/>
        <v>no outlier detected</v>
      </c>
      <c r="AR103" s="806"/>
      <c r="AS103" s="431">
        <f t="shared" si="90"/>
        <v>84</v>
      </c>
      <c r="AT103" s="432">
        <f t="shared" si="91"/>
        <v>1.2380952380952381</v>
      </c>
      <c r="AU103" s="433">
        <f t="shared" si="92"/>
        <v>8.2133817370345721</v>
      </c>
      <c r="AV103" s="433">
        <f t="shared" si="93"/>
        <v>0</v>
      </c>
      <c r="AW103" s="433">
        <f t="shared" si="94"/>
        <v>8.2133817370345721</v>
      </c>
      <c r="AX103" s="433">
        <f t="shared" si="95"/>
        <v>1.108910891089109</v>
      </c>
      <c r="AY103" s="432">
        <f t="shared" si="96"/>
        <v>93.14851485148516</v>
      </c>
      <c r="AZ103" s="432">
        <f t="shared" si="97"/>
        <v>1.2345875850340136</v>
      </c>
      <c r="BA103" s="434">
        <f t="shared" si="98"/>
        <v>-0.41873993279174648</v>
      </c>
      <c r="BB103" s="435">
        <f t="shared" si="99"/>
        <v>0</v>
      </c>
      <c r="BC103" s="434">
        <f t="shared" si="100"/>
        <v>0.17534313131443635</v>
      </c>
      <c r="BD103" s="434">
        <f t="shared" si="101"/>
        <v>0</v>
      </c>
      <c r="BE103" s="434">
        <f t="shared" si="102"/>
        <v>-7.3423171022101455E-2</v>
      </c>
      <c r="BF103" s="436">
        <f t="shared" si="103"/>
        <v>1.2345875850340136</v>
      </c>
      <c r="BG103" s="437">
        <f t="shared" si="104"/>
        <v>3690</v>
      </c>
      <c r="BH103" s="434"/>
      <c r="BI103" s="434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  <c r="DD103" s="143"/>
      <c r="DE103" s="143"/>
      <c r="DF103" s="143"/>
      <c r="DG103" s="143"/>
      <c r="DH103" s="143"/>
      <c r="DI103" s="143"/>
      <c r="DJ103" s="143"/>
      <c r="DK103" s="143"/>
      <c r="DL103" s="143"/>
      <c r="DM103" s="143"/>
      <c r="DN103" s="143"/>
      <c r="DO103" s="143"/>
      <c r="DP103" s="143"/>
      <c r="DQ103" s="143"/>
      <c r="DR103" s="143"/>
      <c r="DS103" s="143"/>
      <c r="DT103" s="143"/>
      <c r="DU103" s="143"/>
      <c r="DV103" s="143"/>
      <c r="DW103" s="143"/>
      <c r="DX103" s="143"/>
      <c r="DY103" s="143"/>
      <c r="DZ103" s="143"/>
      <c r="EA103" s="143"/>
      <c r="EB103" s="143"/>
      <c r="EC103" s="143"/>
      <c r="ED103" s="143"/>
      <c r="EE103" s="143"/>
      <c r="EF103" s="143"/>
      <c r="EG103" s="143"/>
      <c r="EH103" s="143"/>
      <c r="EI103" s="143"/>
      <c r="EJ103" s="143"/>
      <c r="EK103" s="143"/>
      <c r="EL103" s="143"/>
      <c r="EM103" s="143"/>
      <c r="EN103" s="143"/>
      <c r="EO103" s="143"/>
      <c r="EP103" s="143"/>
      <c r="EQ103" s="143"/>
      <c r="ER103" s="143"/>
      <c r="ES103" s="143"/>
      <c r="ET103" s="143"/>
      <c r="EU103" s="143"/>
      <c r="EV103" s="143"/>
    </row>
    <row r="104" spans="1:152" x14ac:dyDescent="0.25">
      <c r="A104" s="704" t="s">
        <v>55</v>
      </c>
      <c r="B104" s="704"/>
      <c r="C104" s="705"/>
      <c r="D104" s="704"/>
      <c r="E104" s="704"/>
      <c r="F104" s="704"/>
      <c r="G104" s="704"/>
      <c r="H104" s="704"/>
      <c r="I104" s="704"/>
      <c r="J104" s="704"/>
      <c r="K104" s="704"/>
      <c r="L104" s="704"/>
      <c r="M104" s="704"/>
      <c r="N104" s="704"/>
      <c r="O104" s="704"/>
      <c r="P104" s="405"/>
      <c r="Q104" s="431">
        <f t="shared" si="105"/>
        <v>84</v>
      </c>
      <c r="R104" s="776">
        <v>9361500</v>
      </c>
      <c r="S104" s="775">
        <v>34117</v>
      </c>
      <c r="T104" s="384">
        <f t="shared" si="106"/>
        <v>1993</v>
      </c>
      <c r="U104" s="428">
        <f t="shared" si="72"/>
        <v>1993</v>
      </c>
      <c r="V104" s="428">
        <f t="shared" si="73"/>
        <v>5</v>
      </c>
      <c r="W104" s="429">
        <f t="shared" si="74"/>
        <v>0</v>
      </c>
      <c r="X104" s="429">
        <f t="shared" si="75"/>
        <v>0</v>
      </c>
      <c r="Y104" s="429">
        <f t="shared" si="76"/>
        <v>0</v>
      </c>
      <c r="Z104" s="429">
        <f t="shared" si="77"/>
        <v>0</v>
      </c>
      <c r="AA104" s="429">
        <f t="shared" si="78"/>
        <v>1</v>
      </c>
      <c r="AB104" s="429">
        <f t="shared" si="79"/>
        <v>0</v>
      </c>
      <c r="AC104" s="429">
        <f t="shared" si="80"/>
        <v>0</v>
      </c>
      <c r="AD104" s="429">
        <f t="shared" si="81"/>
        <v>0</v>
      </c>
      <c r="AE104" s="429">
        <f t="shared" si="82"/>
        <v>0</v>
      </c>
      <c r="AF104" s="429">
        <f t="shared" si="83"/>
        <v>0</v>
      </c>
      <c r="AG104" s="429">
        <f t="shared" si="84"/>
        <v>0</v>
      </c>
      <c r="AH104" s="387">
        <f t="shared" si="85"/>
        <v>0</v>
      </c>
      <c r="AI104" s="792">
        <v>6800</v>
      </c>
      <c r="AJ104" s="766"/>
      <c r="AK104" s="790"/>
      <c r="AL104" s="791"/>
      <c r="AM104" s="413">
        <f t="shared" si="86"/>
        <v>0</v>
      </c>
      <c r="AN104" s="30"/>
      <c r="AO104" s="371" t="str">
        <f t="shared" si="87"/>
        <v>----</v>
      </c>
      <c r="AP104" s="371" t="str">
        <f t="shared" si="88"/>
        <v>----</v>
      </c>
      <c r="AQ104" s="806" t="str">
        <f t="shared" si="89"/>
        <v>no outlier detected</v>
      </c>
      <c r="AR104" s="806"/>
      <c r="AS104" s="431">
        <f t="shared" si="90"/>
        <v>28</v>
      </c>
      <c r="AT104" s="432">
        <f t="shared" si="91"/>
        <v>3.7142857142857144</v>
      </c>
      <c r="AU104" s="433">
        <f t="shared" si="92"/>
        <v>8.8246778911641979</v>
      </c>
      <c r="AV104" s="433">
        <f t="shared" si="93"/>
        <v>0</v>
      </c>
      <c r="AW104" s="433">
        <f t="shared" si="94"/>
        <v>8.8246778911641979</v>
      </c>
      <c r="AX104" s="433">
        <f t="shared" si="95"/>
        <v>1.108910891089109</v>
      </c>
      <c r="AY104" s="432">
        <f t="shared" si="96"/>
        <v>31.049504950495052</v>
      </c>
      <c r="AZ104" s="432">
        <f t="shared" si="97"/>
        <v>3.7037627551020407</v>
      </c>
      <c r="BA104" s="434">
        <f t="shared" si="98"/>
        <v>0.19255622133787931</v>
      </c>
      <c r="BB104" s="435">
        <f t="shared" si="99"/>
        <v>0</v>
      </c>
      <c r="BC104" s="434">
        <f t="shared" si="100"/>
        <v>3.7077898375922368E-2</v>
      </c>
      <c r="BD104" s="434">
        <f t="shared" si="101"/>
        <v>0</v>
      </c>
      <c r="BE104" s="434">
        <f t="shared" si="102"/>
        <v>7.1395800064175032E-3</v>
      </c>
      <c r="BF104" s="436">
        <f t="shared" si="103"/>
        <v>3.7037627551020407</v>
      </c>
      <c r="BG104" s="437">
        <f t="shared" si="104"/>
        <v>6800</v>
      </c>
      <c r="BH104" s="434"/>
      <c r="BI104" s="434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  <c r="DD104" s="143"/>
      <c r="DE104" s="143"/>
      <c r="DF104" s="143"/>
      <c r="DG104" s="143"/>
      <c r="DH104" s="143"/>
      <c r="DI104" s="143"/>
      <c r="DJ104" s="143"/>
      <c r="DK104" s="143"/>
      <c r="DL104" s="143"/>
      <c r="DM104" s="143"/>
      <c r="DN104" s="143"/>
      <c r="DO104" s="143"/>
      <c r="DP104" s="143"/>
      <c r="DQ104" s="143"/>
      <c r="DR104" s="143"/>
      <c r="DS104" s="143"/>
      <c r="DT104" s="143"/>
      <c r="DU104" s="143"/>
      <c r="DV104" s="143"/>
      <c r="DW104" s="143"/>
      <c r="DX104" s="143"/>
      <c r="DY104" s="143"/>
      <c r="DZ104" s="143"/>
      <c r="EA104" s="143"/>
      <c r="EB104" s="143"/>
      <c r="EC104" s="143"/>
      <c r="ED104" s="143"/>
      <c r="EE104" s="143"/>
      <c r="EF104" s="143"/>
      <c r="EG104" s="143"/>
      <c r="EH104" s="143"/>
      <c r="EI104" s="143"/>
      <c r="EJ104" s="143"/>
      <c r="EK104" s="143"/>
      <c r="EL104" s="143"/>
      <c r="EM104" s="143"/>
      <c r="EN104" s="143"/>
      <c r="EO104" s="143"/>
      <c r="EP104" s="143"/>
      <c r="EQ104" s="143"/>
      <c r="ER104" s="143"/>
      <c r="ES104" s="143"/>
      <c r="ET104" s="143"/>
      <c r="EU104" s="143"/>
      <c r="EV104" s="143"/>
    </row>
    <row r="105" spans="1:152" x14ac:dyDescent="0.25">
      <c r="A105" s="704" t="s">
        <v>56</v>
      </c>
      <c r="B105" s="704"/>
      <c r="C105" s="705"/>
      <c r="D105" s="704"/>
      <c r="E105" s="704"/>
      <c r="F105" s="704"/>
      <c r="G105" s="704"/>
      <c r="H105" s="704"/>
      <c r="I105" s="704"/>
      <c r="J105" s="704"/>
      <c r="K105" s="704"/>
      <c r="L105" s="704"/>
      <c r="M105" s="704"/>
      <c r="N105" s="704"/>
      <c r="O105" s="704"/>
      <c r="P105" s="405"/>
      <c r="Q105" s="431">
        <f t="shared" si="105"/>
        <v>85</v>
      </c>
      <c r="R105" s="776">
        <v>9361500</v>
      </c>
      <c r="S105" s="775">
        <v>34489</v>
      </c>
      <c r="T105" s="384">
        <f t="shared" si="106"/>
        <v>1994</v>
      </c>
      <c r="U105" s="428">
        <f t="shared" si="72"/>
        <v>1994</v>
      </c>
      <c r="V105" s="428">
        <f t="shared" si="73"/>
        <v>6</v>
      </c>
      <c r="W105" s="429">
        <f t="shared" si="74"/>
        <v>0</v>
      </c>
      <c r="X105" s="429">
        <f t="shared" si="75"/>
        <v>0</v>
      </c>
      <c r="Y105" s="429">
        <f t="shared" si="76"/>
        <v>0</v>
      </c>
      <c r="Z105" s="429">
        <f t="shared" si="77"/>
        <v>0</v>
      </c>
      <c r="AA105" s="429">
        <f t="shared" si="78"/>
        <v>0</v>
      </c>
      <c r="AB105" s="429">
        <f t="shared" si="79"/>
        <v>1</v>
      </c>
      <c r="AC105" s="429">
        <f t="shared" si="80"/>
        <v>0</v>
      </c>
      <c r="AD105" s="429">
        <f t="shared" si="81"/>
        <v>0</v>
      </c>
      <c r="AE105" s="429">
        <f t="shared" si="82"/>
        <v>0</v>
      </c>
      <c r="AF105" s="429">
        <f t="shared" si="83"/>
        <v>0</v>
      </c>
      <c r="AG105" s="429">
        <f t="shared" si="84"/>
        <v>0</v>
      </c>
      <c r="AH105" s="387">
        <f t="shared" si="85"/>
        <v>0</v>
      </c>
      <c r="AI105" s="792">
        <v>4720</v>
      </c>
      <c r="AJ105" s="766"/>
      <c r="AK105" s="790"/>
      <c r="AL105" s="791"/>
      <c r="AM105" s="413">
        <f t="shared" si="86"/>
        <v>0</v>
      </c>
      <c r="AN105" s="30"/>
      <c r="AO105" s="371" t="str">
        <f t="shared" si="87"/>
        <v>----</v>
      </c>
      <c r="AP105" s="371" t="str">
        <f t="shared" si="88"/>
        <v>----</v>
      </c>
      <c r="AQ105" s="806" t="str">
        <f t="shared" si="89"/>
        <v>no outlier detected</v>
      </c>
      <c r="AR105" s="806"/>
      <c r="AS105" s="431">
        <f t="shared" si="90"/>
        <v>53</v>
      </c>
      <c r="AT105" s="432">
        <f t="shared" si="91"/>
        <v>1.9622641509433962</v>
      </c>
      <c r="AU105" s="433">
        <f t="shared" si="92"/>
        <v>8.4595640785796018</v>
      </c>
      <c r="AV105" s="433">
        <f t="shared" si="93"/>
        <v>0</v>
      </c>
      <c r="AW105" s="433">
        <f t="shared" si="94"/>
        <v>8.4595640785796018</v>
      </c>
      <c r="AX105" s="433">
        <f t="shared" si="95"/>
        <v>1.108910891089109</v>
      </c>
      <c r="AY105" s="432">
        <f t="shared" si="96"/>
        <v>58.772277227722775</v>
      </c>
      <c r="AZ105" s="432">
        <f t="shared" si="97"/>
        <v>1.9567048517520216</v>
      </c>
      <c r="BA105" s="434">
        <f t="shared" si="98"/>
        <v>-0.17255759124671677</v>
      </c>
      <c r="BB105" s="435">
        <f t="shared" si="99"/>
        <v>0</v>
      </c>
      <c r="BC105" s="434">
        <f t="shared" si="100"/>
        <v>2.9776122296868983E-2</v>
      </c>
      <c r="BD105" s="434">
        <f t="shared" si="101"/>
        <v>0</v>
      </c>
      <c r="BE105" s="434">
        <f t="shared" si="102"/>
        <v>-5.138095940215367E-3</v>
      </c>
      <c r="BF105" s="436">
        <f t="shared" si="103"/>
        <v>1.9567048517520216</v>
      </c>
      <c r="BG105" s="437">
        <f t="shared" si="104"/>
        <v>4720</v>
      </c>
      <c r="BH105" s="434"/>
      <c r="BI105" s="434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  <c r="DD105" s="143"/>
      <c r="DE105" s="143"/>
      <c r="DF105" s="143"/>
      <c r="DG105" s="143"/>
      <c r="DH105" s="143"/>
      <c r="DI105" s="143"/>
      <c r="DJ105" s="143"/>
      <c r="DK105" s="143"/>
      <c r="DL105" s="143"/>
      <c r="DM105" s="143"/>
      <c r="DN105" s="143"/>
      <c r="DO105" s="143"/>
      <c r="DP105" s="143"/>
      <c r="DQ105" s="143"/>
      <c r="DR105" s="143"/>
      <c r="DS105" s="143"/>
      <c r="DT105" s="143"/>
      <c r="DU105" s="143"/>
      <c r="DV105" s="143"/>
      <c r="DW105" s="143"/>
      <c r="DX105" s="143"/>
      <c r="DY105" s="143"/>
      <c r="DZ105" s="143"/>
      <c r="EA105" s="143"/>
      <c r="EB105" s="143"/>
      <c r="EC105" s="143"/>
      <c r="ED105" s="143"/>
      <c r="EE105" s="143"/>
      <c r="EF105" s="143"/>
      <c r="EG105" s="143"/>
      <c r="EH105" s="143"/>
      <c r="EI105" s="143"/>
      <c r="EJ105" s="143"/>
      <c r="EK105" s="143"/>
      <c r="EL105" s="143"/>
      <c r="EM105" s="143"/>
      <c r="EN105" s="143"/>
      <c r="EO105" s="143"/>
      <c r="EP105" s="143"/>
      <c r="EQ105" s="143"/>
      <c r="ER105" s="143"/>
      <c r="ES105" s="143"/>
      <c r="ET105" s="143"/>
      <c r="EU105" s="143"/>
      <c r="EV105" s="143"/>
    </row>
    <row r="106" spans="1:152" x14ac:dyDescent="0.25">
      <c r="A106" s="704" t="s">
        <v>57</v>
      </c>
      <c r="B106" s="704"/>
      <c r="C106" s="705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405"/>
      <c r="Q106" s="431">
        <f t="shared" si="105"/>
        <v>86</v>
      </c>
      <c r="R106" s="776">
        <v>9361500</v>
      </c>
      <c r="S106" s="775">
        <v>34866</v>
      </c>
      <c r="T106" s="384">
        <f t="shared" si="106"/>
        <v>1995</v>
      </c>
      <c r="U106" s="428">
        <f t="shared" si="72"/>
        <v>1995</v>
      </c>
      <c r="V106" s="428">
        <f t="shared" si="73"/>
        <v>6</v>
      </c>
      <c r="W106" s="429">
        <f t="shared" si="74"/>
        <v>0</v>
      </c>
      <c r="X106" s="429">
        <f t="shared" si="75"/>
        <v>0</v>
      </c>
      <c r="Y106" s="429">
        <f t="shared" si="76"/>
        <v>0</v>
      </c>
      <c r="Z106" s="429">
        <f t="shared" si="77"/>
        <v>0</v>
      </c>
      <c r="AA106" s="429">
        <f t="shared" si="78"/>
        <v>0</v>
      </c>
      <c r="AB106" s="429">
        <f t="shared" si="79"/>
        <v>1</v>
      </c>
      <c r="AC106" s="429">
        <f t="shared" si="80"/>
        <v>0</v>
      </c>
      <c r="AD106" s="429">
        <f t="shared" si="81"/>
        <v>0</v>
      </c>
      <c r="AE106" s="429">
        <f t="shared" si="82"/>
        <v>0</v>
      </c>
      <c r="AF106" s="429">
        <f t="shared" si="83"/>
        <v>0</v>
      </c>
      <c r="AG106" s="429">
        <f t="shared" si="84"/>
        <v>0</v>
      </c>
      <c r="AH106" s="387">
        <f t="shared" si="85"/>
        <v>0</v>
      </c>
      <c r="AI106" s="792">
        <v>7310</v>
      </c>
      <c r="AJ106" s="766"/>
      <c r="AK106" s="790"/>
      <c r="AL106" s="791"/>
      <c r="AM106" s="413">
        <f t="shared" si="86"/>
        <v>0</v>
      </c>
      <c r="AN106" s="30"/>
      <c r="AO106" s="371" t="str">
        <f t="shared" si="87"/>
        <v>----</v>
      </c>
      <c r="AP106" s="371" t="str">
        <f t="shared" si="88"/>
        <v>----</v>
      </c>
      <c r="AQ106" s="806" t="str">
        <f t="shared" si="89"/>
        <v>no outlier detected</v>
      </c>
      <c r="AR106" s="806"/>
      <c r="AS106" s="431">
        <f t="shared" si="90"/>
        <v>24</v>
      </c>
      <c r="AT106" s="432">
        <f t="shared" si="91"/>
        <v>4.333333333333333</v>
      </c>
      <c r="AU106" s="433">
        <f t="shared" si="92"/>
        <v>8.896998552743824</v>
      </c>
      <c r="AV106" s="433">
        <f t="shared" si="93"/>
        <v>0</v>
      </c>
      <c r="AW106" s="433">
        <f t="shared" si="94"/>
        <v>8.896998552743824</v>
      </c>
      <c r="AX106" s="433">
        <f t="shared" si="95"/>
        <v>1.108910891089109</v>
      </c>
      <c r="AY106" s="432">
        <f t="shared" si="96"/>
        <v>26.613861386138616</v>
      </c>
      <c r="AZ106" s="432">
        <f t="shared" si="97"/>
        <v>4.3210565476190474</v>
      </c>
      <c r="BA106" s="434">
        <f t="shared" si="98"/>
        <v>0.26487688291750544</v>
      </c>
      <c r="BB106" s="435">
        <f t="shared" si="99"/>
        <v>0</v>
      </c>
      <c r="BC106" s="434">
        <f t="shared" si="100"/>
        <v>7.0159763104093886E-2</v>
      </c>
      <c r="BD106" s="434">
        <f t="shared" si="101"/>
        <v>0</v>
      </c>
      <c r="BE106" s="434">
        <f t="shared" si="102"/>
        <v>1.8583699357242994E-2</v>
      </c>
      <c r="BF106" s="436">
        <f t="shared" si="103"/>
        <v>4.3210565476190474</v>
      </c>
      <c r="BG106" s="437">
        <f t="shared" si="104"/>
        <v>7310</v>
      </c>
      <c r="BH106" s="434"/>
      <c r="BI106" s="434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  <c r="DD106" s="143"/>
      <c r="DE106" s="143"/>
      <c r="DF106" s="143"/>
      <c r="DG106" s="143"/>
      <c r="DH106" s="143"/>
      <c r="DI106" s="143"/>
      <c r="DJ106" s="143"/>
      <c r="DK106" s="143"/>
      <c r="DL106" s="143"/>
      <c r="DM106" s="143"/>
      <c r="DN106" s="143"/>
      <c r="DO106" s="143"/>
      <c r="DP106" s="143"/>
      <c r="DQ106" s="143"/>
      <c r="DR106" s="143"/>
      <c r="DS106" s="143"/>
      <c r="DT106" s="143"/>
      <c r="DU106" s="143"/>
      <c r="DV106" s="143"/>
      <c r="DW106" s="143"/>
      <c r="DX106" s="143"/>
      <c r="DY106" s="143"/>
      <c r="DZ106" s="143"/>
      <c r="EA106" s="143"/>
      <c r="EB106" s="143"/>
      <c r="EC106" s="143"/>
      <c r="ED106" s="143"/>
      <c r="EE106" s="143"/>
      <c r="EF106" s="143"/>
      <c r="EG106" s="143"/>
      <c r="EH106" s="143"/>
      <c r="EI106" s="143"/>
      <c r="EJ106" s="143"/>
      <c r="EK106" s="143"/>
      <c r="EL106" s="143"/>
      <c r="EM106" s="143"/>
      <c r="EN106" s="143"/>
      <c r="EO106" s="143"/>
      <c r="EP106" s="143"/>
      <c r="EQ106" s="143"/>
      <c r="ER106" s="143"/>
      <c r="ES106" s="143"/>
      <c r="ET106" s="143"/>
      <c r="EU106" s="143"/>
      <c r="EV106" s="143"/>
    </row>
    <row r="107" spans="1:152" x14ac:dyDescent="0.25">
      <c r="A107" s="704" t="s">
        <v>58</v>
      </c>
      <c r="B107" s="704"/>
      <c r="C107" s="705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405"/>
      <c r="Q107" s="431">
        <f t="shared" si="105"/>
        <v>87</v>
      </c>
      <c r="R107" s="776">
        <v>9361500</v>
      </c>
      <c r="S107" s="775">
        <v>35202</v>
      </c>
      <c r="T107" s="384">
        <f t="shared" si="106"/>
        <v>1996</v>
      </c>
      <c r="U107" s="428">
        <f t="shared" si="72"/>
        <v>1996</v>
      </c>
      <c r="V107" s="428">
        <f t="shared" si="73"/>
        <v>5</v>
      </c>
      <c r="W107" s="429">
        <f t="shared" si="74"/>
        <v>0</v>
      </c>
      <c r="X107" s="429">
        <f t="shared" si="75"/>
        <v>0</v>
      </c>
      <c r="Y107" s="429">
        <f t="shared" si="76"/>
        <v>0</v>
      </c>
      <c r="Z107" s="429">
        <f t="shared" si="77"/>
        <v>0</v>
      </c>
      <c r="AA107" s="429">
        <f t="shared" si="78"/>
        <v>1</v>
      </c>
      <c r="AB107" s="429">
        <f t="shared" si="79"/>
        <v>0</v>
      </c>
      <c r="AC107" s="429">
        <f t="shared" si="80"/>
        <v>0</v>
      </c>
      <c r="AD107" s="429">
        <f t="shared" si="81"/>
        <v>0</v>
      </c>
      <c r="AE107" s="429">
        <f t="shared" si="82"/>
        <v>0</v>
      </c>
      <c r="AF107" s="429">
        <f t="shared" si="83"/>
        <v>0</v>
      </c>
      <c r="AG107" s="429">
        <f t="shared" si="84"/>
        <v>0</v>
      </c>
      <c r="AH107" s="387">
        <f t="shared" si="85"/>
        <v>0</v>
      </c>
      <c r="AI107" s="792">
        <v>4130</v>
      </c>
      <c r="AJ107" s="766"/>
      <c r="AK107" s="790"/>
      <c r="AL107" s="791"/>
      <c r="AM107" s="413">
        <f t="shared" si="86"/>
        <v>0</v>
      </c>
      <c r="AN107" s="30"/>
      <c r="AO107" s="371" t="str">
        <f t="shared" si="87"/>
        <v>----</v>
      </c>
      <c r="AP107" s="371" t="str">
        <f t="shared" si="88"/>
        <v>----</v>
      </c>
      <c r="AQ107" s="806" t="str">
        <f t="shared" si="89"/>
        <v>no outlier detected</v>
      </c>
      <c r="AR107" s="806"/>
      <c r="AS107" s="431">
        <f t="shared" si="90"/>
        <v>73</v>
      </c>
      <c r="AT107" s="432">
        <f t="shared" si="91"/>
        <v>1.4246575342465753</v>
      </c>
      <c r="AU107" s="433">
        <f t="shared" si="92"/>
        <v>8.3260326859550791</v>
      </c>
      <c r="AV107" s="433">
        <f t="shared" si="93"/>
        <v>0</v>
      </c>
      <c r="AW107" s="433">
        <f t="shared" si="94"/>
        <v>8.3260326859550791</v>
      </c>
      <c r="AX107" s="433">
        <f t="shared" si="95"/>
        <v>1.108910891089109</v>
      </c>
      <c r="AY107" s="432">
        <f t="shared" si="96"/>
        <v>80.950495049504951</v>
      </c>
      <c r="AZ107" s="432">
        <f t="shared" si="97"/>
        <v>1.4206213307240705</v>
      </c>
      <c r="BA107" s="434">
        <f t="shared" si="98"/>
        <v>-0.30608898387123951</v>
      </c>
      <c r="BB107" s="435">
        <f t="shared" si="99"/>
        <v>0</v>
      </c>
      <c r="BC107" s="434">
        <f t="shared" si="100"/>
        <v>9.3690466047327919E-2</v>
      </c>
      <c r="BD107" s="434">
        <f t="shared" si="101"/>
        <v>0</v>
      </c>
      <c r="BE107" s="434">
        <f t="shared" si="102"/>
        <v>-2.8677619550849468E-2</v>
      </c>
      <c r="BF107" s="436">
        <f t="shared" si="103"/>
        <v>1.4206213307240705</v>
      </c>
      <c r="BG107" s="437">
        <f t="shared" si="104"/>
        <v>4130</v>
      </c>
      <c r="BH107" s="434"/>
      <c r="BI107" s="434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3"/>
      <c r="DO107" s="143"/>
      <c r="DP107" s="143"/>
      <c r="DQ107" s="143"/>
      <c r="DR107" s="143"/>
      <c r="DS107" s="143"/>
      <c r="DT107" s="143"/>
      <c r="DU107" s="143"/>
      <c r="DV107" s="143"/>
      <c r="DW107" s="143"/>
      <c r="DX107" s="143"/>
      <c r="DY107" s="143"/>
      <c r="DZ107" s="143"/>
      <c r="EA107" s="143"/>
      <c r="EB107" s="143"/>
      <c r="EC107" s="143"/>
      <c r="ED107" s="143"/>
      <c r="EE107" s="143"/>
      <c r="EF107" s="143"/>
      <c r="EG107" s="143"/>
      <c r="EH107" s="143"/>
      <c r="EI107" s="143"/>
      <c r="EJ107" s="143"/>
      <c r="EK107" s="143"/>
      <c r="EL107" s="143"/>
      <c r="EM107" s="143"/>
      <c r="EN107" s="143"/>
      <c r="EO107" s="143"/>
      <c r="EP107" s="143"/>
      <c r="EQ107" s="143"/>
      <c r="ER107" s="143"/>
      <c r="ES107" s="143"/>
      <c r="ET107" s="143"/>
      <c r="EU107" s="143"/>
      <c r="EV107" s="143"/>
    </row>
    <row r="108" spans="1:152" x14ac:dyDescent="0.25">
      <c r="A108" s="704" t="s">
        <v>59</v>
      </c>
      <c r="B108" s="704"/>
      <c r="C108" s="705"/>
      <c r="D108" s="704"/>
      <c r="E108" s="704"/>
      <c r="F108" s="704"/>
      <c r="G108" s="704"/>
      <c r="H108" s="704"/>
      <c r="I108" s="704"/>
      <c r="J108" s="704"/>
      <c r="K108" s="704"/>
      <c r="L108" s="704"/>
      <c r="M108" s="704"/>
      <c r="N108" s="704"/>
      <c r="O108" s="704"/>
      <c r="P108" s="405"/>
      <c r="Q108" s="431">
        <f t="shared" si="105"/>
        <v>88</v>
      </c>
      <c r="R108" s="776">
        <v>9361500</v>
      </c>
      <c r="S108" s="775">
        <v>35583</v>
      </c>
      <c r="T108" s="384">
        <f t="shared" si="106"/>
        <v>1997</v>
      </c>
      <c r="U108" s="428">
        <f t="shared" si="72"/>
        <v>1997</v>
      </c>
      <c r="V108" s="428">
        <f t="shared" si="73"/>
        <v>6</v>
      </c>
      <c r="W108" s="429">
        <f t="shared" si="74"/>
        <v>0</v>
      </c>
      <c r="X108" s="429">
        <f t="shared" si="75"/>
        <v>0</v>
      </c>
      <c r="Y108" s="429">
        <f t="shared" si="76"/>
        <v>0</v>
      </c>
      <c r="Z108" s="429">
        <f t="shared" si="77"/>
        <v>0</v>
      </c>
      <c r="AA108" s="429">
        <f t="shared" si="78"/>
        <v>0</v>
      </c>
      <c r="AB108" s="429">
        <f t="shared" si="79"/>
        <v>1</v>
      </c>
      <c r="AC108" s="429">
        <f t="shared" si="80"/>
        <v>0</v>
      </c>
      <c r="AD108" s="429">
        <f t="shared" si="81"/>
        <v>0</v>
      </c>
      <c r="AE108" s="429">
        <f t="shared" si="82"/>
        <v>0</v>
      </c>
      <c r="AF108" s="429">
        <f t="shared" si="83"/>
        <v>0</v>
      </c>
      <c r="AG108" s="429">
        <f t="shared" si="84"/>
        <v>0</v>
      </c>
      <c r="AH108" s="387">
        <f t="shared" si="85"/>
        <v>0</v>
      </c>
      <c r="AI108" s="792">
        <v>7220</v>
      </c>
      <c r="AJ108" s="766"/>
      <c r="AK108" s="790"/>
      <c r="AL108" s="791"/>
      <c r="AM108" s="413">
        <f t="shared" si="86"/>
        <v>0</v>
      </c>
      <c r="AN108" s="30"/>
      <c r="AO108" s="371" t="str">
        <f t="shared" si="87"/>
        <v>----</v>
      </c>
      <c r="AP108" s="371" t="str">
        <f t="shared" si="88"/>
        <v>----</v>
      </c>
      <c r="AQ108" s="806" t="str">
        <f t="shared" si="89"/>
        <v>no outlier detected</v>
      </c>
      <c r="AR108" s="806"/>
      <c r="AS108" s="431">
        <f t="shared" si="90"/>
        <v>25</v>
      </c>
      <c r="AT108" s="432">
        <f t="shared" si="91"/>
        <v>4.16</v>
      </c>
      <c r="AU108" s="433">
        <f t="shared" si="92"/>
        <v>8.8846102318868727</v>
      </c>
      <c r="AV108" s="433">
        <f t="shared" si="93"/>
        <v>0</v>
      </c>
      <c r="AW108" s="433">
        <f t="shared" si="94"/>
        <v>8.8846102318868727</v>
      </c>
      <c r="AX108" s="433">
        <f t="shared" si="95"/>
        <v>1.108910891089109</v>
      </c>
      <c r="AY108" s="432">
        <f t="shared" si="96"/>
        <v>27.722772277227726</v>
      </c>
      <c r="AZ108" s="432">
        <f t="shared" si="97"/>
        <v>4.1482142857142854</v>
      </c>
      <c r="BA108" s="434">
        <f t="shared" si="98"/>
        <v>0.25248856206055414</v>
      </c>
      <c r="BB108" s="435">
        <f t="shared" si="99"/>
        <v>0</v>
      </c>
      <c r="BC108" s="434">
        <f t="shared" si="100"/>
        <v>6.3750473971406305E-2</v>
      </c>
      <c r="BD108" s="434">
        <f t="shared" si="101"/>
        <v>0</v>
      </c>
      <c r="BE108" s="434">
        <f t="shared" si="102"/>
        <v>1.6096265503719162E-2</v>
      </c>
      <c r="BF108" s="436">
        <f t="shared" si="103"/>
        <v>4.1482142857142854</v>
      </c>
      <c r="BG108" s="437">
        <f t="shared" si="104"/>
        <v>7220</v>
      </c>
      <c r="BH108" s="434"/>
      <c r="BI108" s="434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3"/>
      <c r="DO108" s="143"/>
      <c r="DP108" s="143"/>
      <c r="DQ108" s="143"/>
      <c r="DR108" s="143"/>
      <c r="DS108" s="143"/>
      <c r="DT108" s="143"/>
      <c r="DU108" s="143"/>
      <c r="DV108" s="143"/>
      <c r="DW108" s="143"/>
      <c r="DX108" s="143"/>
      <c r="DY108" s="143"/>
      <c r="DZ108" s="143"/>
      <c r="EA108" s="143"/>
      <c r="EB108" s="143"/>
      <c r="EC108" s="143"/>
      <c r="ED108" s="143"/>
      <c r="EE108" s="143"/>
      <c r="EF108" s="143"/>
      <c r="EG108" s="143"/>
      <c r="EH108" s="143"/>
      <c r="EI108" s="143"/>
      <c r="EJ108" s="143"/>
      <c r="EK108" s="143"/>
      <c r="EL108" s="143"/>
      <c r="EM108" s="143"/>
      <c r="EN108" s="143"/>
      <c r="EO108" s="143"/>
      <c r="EP108" s="143"/>
      <c r="EQ108" s="143"/>
      <c r="ER108" s="143"/>
      <c r="ES108" s="143"/>
      <c r="ET108" s="143"/>
      <c r="EU108" s="143"/>
      <c r="EV108" s="143"/>
    </row>
    <row r="109" spans="1:152" x14ac:dyDescent="0.25">
      <c r="A109" s="704" t="s">
        <v>60</v>
      </c>
      <c r="B109" s="704"/>
      <c r="C109" s="705"/>
      <c r="D109" s="704"/>
      <c r="E109" s="704"/>
      <c r="F109" s="704"/>
      <c r="G109" s="704"/>
      <c r="H109" s="704"/>
      <c r="I109" s="704"/>
      <c r="J109" s="704"/>
      <c r="K109" s="704"/>
      <c r="L109" s="704"/>
      <c r="M109" s="704"/>
      <c r="N109" s="704"/>
      <c r="O109" s="704"/>
      <c r="P109" s="405"/>
      <c r="Q109" s="431">
        <f t="shared" si="105"/>
        <v>89</v>
      </c>
      <c r="R109" s="776">
        <v>9361500</v>
      </c>
      <c r="S109" s="775">
        <v>35949</v>
      </c>
      <c r="T109" s="384">
        <f t="shared" si="106"/>
        <v>1998</v>
      </c>
      <c r="U109" s="428">
        <f t="shared" si="72"/>
        <v>1998</v>
      </c>
      <c r="V109" s="428">
        <f t="shared" si="73"/>
        <v>6</v>
      </c>
      <c r="W109" s="429">
        <f t="shared" si="74"/>
        <v>0</v>
      </c>
      <c r="X109" s="429">
        <f t="shared" si="75"/>
        <v>0</v>
      </c>
      <c r="Y109" s="429">
        <f t="shared" si="76"/>
        <v>0</v>
      </c>
      <c r="Z109" s="429">
        <f t="shared" si="77"/>
        <v>0</v>
      </c>
      <c r="AA109" s="429">
        <f t="shared" si="78"/>
        <v>0</v>
      </c>
      <c r="AB109" s="429">
        <f t="shared" si="79"/>
        <v>1</v>
      </c>
      <c r="AC109" s="429">
        <f t="shared" si="80"/>
        <v>0</v>
      </c>
      <c r="AD109" s="429">
        <f t="shared" si="81"/>
        <v>0</v>
      </c>
      <c r="AE109" s="429">
        <f t="shared" si="82"/>
        <v>0</v>
      </c>
      <c r="AF109" s="429">
        <f t="shared" si="83"/>
        <v>0</v>
      </c>
      <c r="AG109" s="429">
        <f t="shared" si="84"/>
        <v>0</v>
      </c>
      <c r="AH109" s="387">
        <f t="shared" si="85"/>
        <v>0</v>
      </c>
      <c r="AI109" s="792">
        <v>4040</v>
      </c>
      <c r="AJ109" s="766"/>
      <c r="AK109" s="790"/>
      <c r="AL109" s="791"/>
      <c r="AM109" s="413">
        <f t="shared" si="86"/>
        <v>0</v>
      </c>
      <c r="AN109" s="30"/>
      <c r="AO109" s="371" t="str">
        <f t="shared" si="87"/>
        <v>----</v>
      </c>
      <c r="AP109" s="371" t="str">
        <f t="shared" si="88"/>
        <v>----</v>
      </c>
      <c r="AQ109" s="806" t="str">
        <f t="shared" si="89"/>
        <v>no outlier detected</v>
      </c>
      <c r="AR109" s="806"/>
      <c r="AS109" s="431">
        <f t="shared" si="90"/>
        <v>75</v>
      </c>
      <c r="AT109" s="432">
        <f t="shared" si="91"/>
        <v>1.3866666666666667</v>
      </c>
      <c r="AU109" s="433">
        <f t="shared" si="92"/>
        <v>8.3039999709551964</v>
      </c>
      <c r="AV109" s="433">
        <f t="shared" si="93"/>
        <v>0</v>
      </c>
      <c r="AW109" s="433">
        <f t="shared" si="94"/>
        <v>8.3039999709551964</v>
      </c>
      <c r="AX109" s="433">
        <f t="shared" si="95"/>
        <v>1.108910891089109</v>
      </c>
      <c r="AY109" s="432">
        <f t="shared" si="96"/>
        <v>83.168316831683171</v>
      </c>
      <c r="AZ109" s="432">
        <f t="shared" si="97"/>
        <v>1.3827380952380952</v>
      </c>
      <c r="BA109" s="434">
        <f t="shared" si="98"/>
        <v>-0.32812169887112219</v>
      </c>
      <c r="BB109" s="435">
        <f t="shared" si="99"/>
        <v>0</v>
      </c>
      <c r="BC109" s="434">
        <f t="shared" si="100"/>
        <v>0.10766384927007139</v>
      </c>
      <c r="BD109" s="434">
        <f t="shared" si="101"/>
        <v>0</v>
      </c>
      <c r="BE109" s="434">
        <f t="shared" si="102"/>
        <v>-3.5326845129500253E-2</v>
      </c>
      <c r="BF109" s="436">
        <f t="shared" si="103"/>
        <v>1.3827380952380952</v>
      </c>
      <c r="BG109" s="437">
        <f t="shared" si="104"/>
        <v>4040</v>
      </c>
      <c r="BH109" s="434"/>
      <c r="BI109" s="434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  <c r="DD109" s="143"/>
      <c r="DE109" s="143"/>
      <c r="DF109" s="143"/>
      <c r="DG109" s="143"/>
      <c r="DH109" s="143"/>
      <c r="DI109" s="143"/>
      <c r="DJ109" s="143"/>
      <c r="DK109" s="143"/>
      <c r="DL109" s="143"/>
      <c r="DM109" s="143"/>
      <c r="DN109" s="143"/>
      <c r="DO109" s="143"/>
      <c r="DP109" s="143"/>
      <c r="DQ109" s="143"/>
      <c r="DR109" s="143"/>
      <c r="DS109" s="143"/>
      <c r="DT109" s="143"/>
      <c r="DU109" s="143"/>
      <c r="DV109" s="143"/>
      <c r="DW109" s="143"/>
      <c r="DX109" s="143"/>
      <c r="DY109" s="143"/>
      <c r="DZ109" s="143"/>
      <c r="EA109" s="143"/>
      <c r="EB109" s="143"/>
      <c r="EC109" s="143"/>
      <c r="ED109" s="143"/>
      <c r="EE109" s="143"/>
      <c r="EF109" s="143"/>
      <c r="EG109" s="143"/>
      <c r="EH109" s="143"/>
      <c r="EI109" s="143"/>
      <c r="EJ109" s="143"/>
      <c r="EK109" s="143"/>
      <c r="EL109" s="143"/>
      <c r="EM109" s="143"/>
      <c r="EN109" s="143"/>
      <c r="EO109" s="143"/>
      <c r="EP109" s="143"/>
      <c r="EQ109" s="143"/>
      <c r="ER109" s="143"/>
      <c r="ES109" s="143"/>
      <c r="ET109" s="143"/>
      <c r="EU109" s="143"/>
      <c r="EV109" s="143"/>
    </row>
    <row r="110" spans="1:152" x14ac:dyDescent="0.25">
      <c r="A110" s="704" t="s">
        <v>61</v>
      </c>
      <c r="B110" s="704"/>
      <c r="C110" s="705"/>
      <c r="D110" s="704"/>
      <c r="E110" s="704"/>
      <c r="F110" s="704"/>
      <c r="G110" s="704"/>
      <c r="H110" s="704"/>
      <c r="I110" s="704"/>
      <c r="J110" s="704"/>
      <c r="K110" s="704"/>
      <c r="L110" s="704"/>
      <c r="M110" s="704"/>
      <c r="N110" s="704"/>
      <c r="O110" s="704"/>
      <c r="P110" s="405"/>
      <c r="Q110" s="540">
        <f t="shared" si="105"/>
        <v>90</v>
      </c>
      <c r="R110" s="777">
        <v>9361500</v>
      </c>
      <c r="S110" s="778">
        <v>36329</v>
      </c>
      <c r="T110" s="539">
        <f t="shared" si="106"/>
        <v>1999</v>
      </c>
      <c r="U110" s="428">
        <f t="shared" si="72"/>
        <v>1999</v>
      </c>
      <c r="V110" s="428">
        <f t="shared" si="73"/>
        <v>6</v>
      </c>
      <c r="W110" s="429">
        <f t="shared" si="74"/>
        <v>0</v>
      </c>
      <c r="X110" s="429">
        <f t="shared" si="75"/>
        <v>0</v>
      </c>
      <c r="Y110" s="429">
        <f t="shared" si="76"/>
        <v>0</v>
      </c>
      <c r="Z110" s="429">
        <f t="shared" si="77"/>
        <v>0</v>
      </c>
      <c r="AA110" s="429">
        <f t="shared" si="78"/>
        <v>0</v>
      </c>
      <c r="AB110" s="429">
        <f t="shared" si="79"/>
        <v>1</v>
      </c>
      <c r="AC110" s="429">
        <f t="shared" si="80"/>
        <v>0</v>
      </c>
      <c r="AD110" s="429">
        <f t="shared" si="81"/>
        <v>0</v>
      </c>
      <c r="AE110" s="429">
        <f t="shared" si="82"/>
        <v>0</v>
      </c>
      <c r="AF110" s="429">
        <f t="shared" si="83"/>
        <v>0</v>
      </c>
      <c r="AG110" s="429">
        <f t="shared" si="84"/>
        <v>0</v>
      </c>
      <c r="AH110" s="387">
        <f t="shared" si="85"/>
        <v>0</v>
      </c>
      <c r="AI110" s="793">
        <v>4640</v>
      </c>
      <c r="AJ110" s="784"/>
      <c r="AK110" s="787"/>
      <c r="AL110" s="788"/>
      <c r="AM110" s="413">
        <f t="shared" si="86"/>
        <v>0</v>
      </c>
      <c r="AN110" s="30"/>
      <c r="AO110" s="372" t="str">
        <f t="shared" si="87"/>
        <v>----</v>
      </c>
      <c r="AP110" s="372" t="str">
        <f t="shared" si="88"/>
        <v>----</v>
      </c>
      <c r="AQ110" s="807" t="str">
        <f t="shared" si="89"/>
        <v>no outlier detected</v>
      </c>
      <c r="AR110" s="807"/>
      <c r="AS110" s="540">
        <f t="shared" si="90"/>
        <v>57</v>
      </c>
      <c r="AT110" s="541">
        <f t="shared" si="91"/>
        <v>1.8245614035087718</v>
      </c>
      <c r="AU110" s="542">
        <f t="shared" si="92"/>
        <v>8.4424696452203012</v>
      </c>
      <c r="AV110" s="542">
        <f t="shared" si="93"/>
        <v>0</v>
      </c>
      <c r="AW110" s="542">
        <f t="shared" si="94"/>
        <v>8.4424696452203012</v>
      </c>
      <c r="AX110" s="542">
        <f t="shared" si="95"/>
        <v>1.108910891089109</v>
      </c>
      <c r="AY110" s="541">
        <f t="shared" si="96"/>
        <v>63.207920792079214</v>
      </c>
      <c r="AZ110" s="541">
        <f t="shared" si="97"/>
        <v>1.8193922305764409</v>
      </c>
      <c r="BA110" s="434">
        <f t="shared" si="98"/>
        <v>-0.18965202460601738</v>
      </c>
      <c r="BB110" s="435">
        <f t="shared" si="99"/>
        <v>0</v>
      </c>
      <c r="BC110" s="434">
        <f t="shared" si="100"/>
        <v>3.5967890437161421E-2</v>
      </c>
      <c r="BD110" s="434">
        <f t="shared" si="101"/>
        <v>0</v>
      </c>
      <c r="BE110" s="434">
        <f t="shared" si="102"/>
        <v>-6.8213832422150747E-3</v>
      </c>
      <c r="BF110" s="436">
        <f t="shared" si="103"/>
        <v>1.8193922305764409</v>
      </c>
      <c r="BG110" s="437">
        <f t="shared" si="104"/>
        <v>4640</v>
      </c>
      <c r="BH110" s="434"/>
      <c r="BI110" s="434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  <c r="DD110" s="143"/>
      <c r="DE110" s="143"/>
      <c r="DF110" s="143"/>
      <c r="DG110" s="143"/>
      <c r="DH110" s="143"/>
      <c r="DI110" s="143"/>
      <c r="DJ110" s="143"/>
      <c r="DK110" s="143"/>
      <c r="DL110" s="143"/>
      <c r="DM110" s="143"/>
      <c r="DN110" s="143"/>
      <c r="DO110" s="143"/>
      <c r="DP110" s="143"/>
      <c r="DQ110" s="143"/>
      <c r="DR110" s="143"/>
      <c r="DS110" s="143"/>
      <c r="DT110" s="143"/>
      <c r="DU110" s="143"/>
      <c r="DV110" s="143"/>
      <c r="DW110" s="143"/>
      <c r="DX110" s="143"/>
      <c r="DY110" s="143"/>
      <c r="DZ110" s="143"/>
      <c r="EA110" s="143"/>
      <c r="EB110" s="143"/>
      <c r="EC110" s="143"/>
      <c r="ED110" s="143"/>
      <c r="EE110" s="143"/>
      <c r="EF110" s="143"/>
      <c r="EG110" s="143"/>
      <c r="EH110" s="143"/>
      <c r="EI110" s="143"/>
      <c r="EJ110" s="143"/>
      <c r="EK110" s="143"/>
      <c r="EL110" s="143"/>
      <c r="EM110" s="143"/>
      <c r="EN110" s="143"/>
      <c r="EO110" s="143"/>
      <c r="EP110" s="143"/>
      <c r="EQ110" s="143"/>
      <c r="ER110" s="143"/>
      <c r="ES110" s="143"/>
      <c r="ET110" s="143"/>
      <c r="EU110" s="143"/>
      <c r="EV110" s="143"/>
    </row>
    <row r="111" spans="1:152" x14ac:dyDescent="0.25">
      <c r="A111" s="704" t="s">
        <v>62</v>
      </c>
      <c r="B111" s="704"/>
      <c r="C111" s="705"/>
      <c r="D111" s="704"/>
      <c r="E111" s="704"/>
      <c r="F111" s="704"/>
      <c r="G111" s="704"/>
      <c r="H111" s="704"/>
      <c r="I111" s="704"/>
      <c r="J111" s="704"/>
      <c r="K111" s="704"/>
      <c r="L111" s="704"/>
      <c r="M111" s="704"/>
      <c r="N111" s="704"/>
      <c r="O111" s="704"/>
      <c r="P111" s="405"/>
      <c r="Q111" s="431">
        <f t="shared" si="105"/>
        <v>91</v>
      </c>
      <c r="R111" s="776">
        <v>9361500</v>
      </c>
      <c r="S111" s="775">
        <v>36670</v>
      </c>
      <c r="T111" s="384">
        <f t="shared" si="106"/>
        <v>2000</v>
      </c>
      <c r="U111" s="428">
        <f t="shared" si="72"/>
        <v>2000</v>
      </c>
      <c r="V111" s="428">
        <f t="shared" si="73"/>
        <v>5</v>
      </c>
      <c r="W111" s="429">
        <f t="shared" si="74"/>
        <v>0</v>
      </c>
      <c r="X111" s="429">
        <f t="shared" si="75"/>
        <v>0</v>
      </c>
      <c r="Y111" s="429">
        <f t="shared" si="76"/>
        <v>0</v>
      </c>
      <c r="Z111" s="429">
        <f t="shared" si="77"/>
        <v>0</v>
      </c>
      <c r="AA111" s="429">
        <f t="shared" si="78"/>
        <v>1</v>
      </c>
      <c r="AB111" s="429">
        <f t="shared" si="79"/>
        <v>0</v>
      </c>
      <c r="AC111" s="429">
        <f t="shared" si="80"/>
        <v>0</v>
      </c>
      <c r="AD111" s="429">
        <f t="shared" si="81"/>
        <v>0</v>
      </c>
      <c r="AE111" s="429">
        <f t="shared" si="82"/>
        <v>0</v>
      </c>
      <c r="AF111" s="429">
        <f t="shared" si="83"/>
        <v>0</v>
      </c>
      <c r="AG111" s="429">
        <f t="shared" si="84"/>
        <v>0</v>
      </c>
      <c r="AH111" s="387">
        <f t="shared" si="85"/>
        <v>0</v>
      </c>
      <c r="AI111" s="792">
        <v>3960</v>
      </c>
      <c r="AJ111" s="766"/>
      <c r="AK111" s="790"/>
      <c r="AL111" s="791"/>
      <c r="AM111" s="413">
        <f t="shared" si="86"/>
        <v>0</v>
      </c>
      <c r="AN111" s="30"/>
      <c r="AO111" s="371" t="str">
        <f t="shared" si="87"/>
        <v>----</v>
      </c>
      <c r="AP111" s="371" t="str">
        <f t="shared" si="88"/>
        <v>----</v>
      </c>
      <c r="AQ111" s="806" t="str">
        <f t="shared" si="89"/>
        <v>no outlier detected</v>
      </c>
      <c r="AR111" s="806"/>
      <c r="AS111" s="431">
        <f t="shared" si="90"/>
        <v>77</v>
      </c>
      <c r="AT111" s="432">
        <f t="shared" si="91"/>
        <v>1.3506493506493507</v>
      </c>
      <c r="AU111" s="433">
        <f t="shared" si="92"/>
        <v>8.2839993042485265</v>
      </c>
      <c r="AV111" s="433">
        <f t="shared" si="93"/>
        <v>0</v>
      </c>
      <c r="AW111" s="433">
        <f t="shared" si="94"/>
        <v>8.2839993042485265</v>
      </c>
      <c r="AX111" s="433">
        <f t="shared" si="95"/>
        <v>1.108910891089109</v>
      </c>
      <c r="AY111" s="432">
        <f t="shared" si="96"/>
        <v>85.386138613861391</v>
      </c>
      <c r="AZ111" s="432">
        <f t="shared" si="97"/>
        <v>1.3468228200371057</v>
      </c>
      <c r="BA111" s="434">
        <f t="shared" si="98"/>
        <v>-0.34812236557779208</v>
      </c>
      <c r="BB111" s="435">
        <f t="shared" si="99"/>
        <v>0</v>
      </c>
      <c r="BC111" s="434">
        <f t="shared" si="100"/>
        <v>0.12118918141547792</v>
      </c>
      <c r="BD111" s="434">
        <f t="shared" si="101"/>
        <v>0</v>
      </c>
      <c r="BE111" s="434">
        <f t="shared" si="102"/>
        <v>-4.2188664516792374E-2</v>
      </c>
      <c r="BF111" s="436">
        <f t="shared" si="103"/>
        <v>1.3468228200371057</v>
      </c>
      <c r="BG111" s="437">
        <f t="shared" si="104"/>
        <v>3960</v>
      </c>
      <c r="BH111" s="434"/>
      <c r="BI111" s="434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  <c r="DD111" s="143"/>
      <c r="DE111" s="143"/>
      <c r="DF111" s="143"/>
      <c r="DG111" s="143"/>
      <c r="DH111" s="143"/>
      <c r="DI111" s="143"/>
      <c r="DJ111" s="143"/>
      <c r="DK111" s="143"/>
      <c r="DL111" s="143"/>
      <c r="DM111" s="143"/>
      <c r="DN111" s="143"/>
      <c r="DO111" s="143"/>
      <c r="DP111" s="143"/>
      <c r="DQ111" s="143"/>
      <c r="DR111" s="143"/>
      <c r="DS111" s="143"/>
      <c r="DT111" s="143"/>
      <c r="DU111" s="143"/>
      <c r="DV111" s="143"/>
      <c r="DW111" s="143"/>
      <c r="DX111" s="143"/>
      <c r="DY111" s="143"/>
      <c r="DZ111" s="143"/>
      <c r="EA111" s="143"/>
      <c r="EB111" s="143"/>
      <c r="EC111" s="143"/>
      <c r="ED111" s="143"/>
      <c r="EE111" s="143"/>
      <c r="EF111" s="143"/>
      <c r="EG111" s="143"/>
      <c r="EH111" s="143"/>
      <c r="EI111" s="143"/>
      <c r="EJ111" s="143"/>
      <c r="EK111" s="143"/>
      <c r="EL111" s="143"/>
      <c r="EM111" s="143"/>
      <c r="EN111" s="143"/>
      <c r="EO111" s="143"/>
      <c r="EP111" s="143"/>
      <c r="EQ111" s="143"/>
      <c r="ER111" s="143"/>
      <c r="ES111" s="143"/>
      <c r="ET111" s="143"/>
      <c r="EU111" s="143"/>
      <c r="EV111" s="143"/>
    </row>
    <row r="112" spans="1:152" x14ac:dyDescent="0.25">
      <c r="A112" s="704" t="s">
        <v>63</v>
      </c>
      <c r="B112" s="704"/>
      <c r="C112" s="705"/>
      <c r="D112" s="704"/>
      <c r="E112" s="704"/>
      <c r="F112" s="704"/>
      <c r="G112" s="704"/>
      <c r="H112" s="704"/>
      <c r="I112" s="704"/>
      <c r="J112" s="704"/>
      <c r="K112" s="704"/>
      <c r="L112" s="704"/>
      <c r="M112" s="704"/>
      <c r="N112" s="704"/>
      <c r="O112" s="704"/>
      <c r="P112" s="405"/>
      <c r="Q112" s="431">
        <f t="shared" si="105"/>
        <v>92</v>
      </c>
      <c r="R112" s="776">
        <v>9361500</v>
      </c>
      <c r="S112" s="775">
        <v>37027</v>
      </c>
      <c r="T112" s="384">
        <f t="shared" si="106"/>
        <v>2001</v>
      </c>
      <c r="U112" s="428">
        <f t="shared" si="72"/>
        <v>2001</v>
      </c>
      <c r="V112" s="428">
        <f t="shared" si="73"/>
        <v>5</v>
      </c>
      <c r="W112" s="429">
        <f t="shared" si="74"/>
        <v>0</v>
      </c>
      <c r="X112" s="429">
        <f t="shared" si="75"/>
        <v>0</v>
      </c>
      <c r="Y112" s="429">
        <f t="shared" si="76"/>
        <v>0</v>
      </c>
      <c r="Z112" s="429">
        <f t="shared" si="77"/>
        <v>0</v>
      </c>
      <c r="AA112" s="429">
        <f t="shared" si="78"/>
        <v>1</v>
      </c>
      <c r="AB112" s="429">
        <f t="shared" si="79"/>
        <v>0</v>
      </c>
      <c r="AC112" s="429">
        <f t="shared" si="80"/>
        <v>0</v>
      </c>
      <c r="AD112" s="429">
        <f t="shared" si="81"/>
        <v>0</v>
      </c>
      <c r="AE112" s="429">
        <f t="shared" si="82"/>
        <v>0</v>
      </c>
      <c r="AF112" s="429">
        <f t="shared" si="83"/>
        <v>0</v>
      </c>
      <c r="AG112" s="429">
        <f t="shared" si="84"/>
        <v>0</v>
      </c>
      <c r="AH112" s="387">
        <f t="shared" si="85"/>
        <v>0</v>
      </c>
      <c r="AI112" s="792">
        <v>5170</v>
      </c>
      <c r="AJ112" s="766"/>
      <c r="AK112" s="790"/>
      <c r="AL112" s="791"/>
      <c r="AM112" s="413">
        <f t="shared" si="86"/>
        <v>0</v>
      </c>
      <c r="AN112" s="30"/>
      <c r="AO112" s="371" t="str">
        <f t="shared" si="87"/>
        <v>----</v>
      </c>
      <c r="AP112" s="371" t="str">
        <f t="shared" si="88"/>
        <v>----</v>
      </c>
      <c r="AQ112" s="806" t="str">
        <f t="shared" si="89"/>
        <v>no outlier detected</v>
      </c>
      <c r="AR112" s="806"/>
      <c r="AS112" s="431">
        <f t="shared" si="90"/>
        <v>45</v>
      </c>
      <c r="AT112" s="432">
        <f t="shared" si="91"/>
        <v>2.3111111111111109</v>
      </c>
      <c r="AU112" s="433">
        <f t="shared" si="92"/>
        <v>8.550627967502475</v>
      </c>
      <c r="AV112" s="433">
        <f t="shared" si="93"/>
        <v>0</v>
      </c>
      <c r="AW112" s="433">
        <f t="shared" si="94"/>
        <v>8.550627967502475</v>
      </c>
      <c r="AX112" s="433">
        <f t="shared" si="95"/>
        <v>1.108910891089109</v>
      </c>
      <c r="AY112" s="432">
        <f t="shared" si="96"/>
        <v>49.900990099009903</v>
      </c>
      <c r="AZ112" s="432">
        <f t="shared" si="97"/>
        <v>2.3045634920634921</v>
      </c>
      <c r="BA112" s="434">
        <f t="shared" si="98"/>
        <v>-8.1493702323843564E-2</v>
      </c>
      <c r="BB112" s="435">
        <f t="shared" si="99"/>
        <v>0</v>
      </c>
      <c r="BC112" s="434">
        <f t="shared" si="100"/>
        <v>6.641223518447226E-3</v>
      </c>
      <c r="BD112" s="434">
        <f t="shared" si="101"/>
        <v>0</v>
      </c>
      <c r="BE112" s="434">
        <f t="shared" si="102"/>
        <v>-5.4121789247844724E-4</v>
      </c>
      <c r="BF112" s="436">
        <f t="shared" si="103"/>
        <v>2.3045634920634921</v>
      </c>
      <c r="BG112" s="437">
        <f t="shared" si="104"/>
        <v>5170</v>
      </c>
      <c r="BH112" s="434"/>
      <c r="BI112" s="434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  <c r="DD112" s="143"/>
      <c r="DE112" s="143"/>
      <c r="DF112" s="143"/>
      <c r="DG112" s="143"/>
      <c r="DH112" s="143"/>
      <c r="DI112" s="143"/>
      <c r="DJ112" s="143"/>
      <c r="DK112" s="143"/>
      <c r="DL112" s="143"/>
      <c r="DM112" s="143"/>
      <c r="DN112" s="143"/>
      <c r="DO112" s="143"/>
      <c r="DP112" s="143"/>
      <c r="DQ112" s="143"/>
      <c r="DR112" s="143"/>
      <c r="DS112" s="143"/>
      <c r="DT112" s="143"/>
      <c r="DU112" s="143"/>
      <c r="DV112" s="143"/>
      <c r="DW112" s="143"/>
      <c r="DX112" s="143"/>
      <c r="DY112" s="143"/>
      <c r="DZ112" s="143"/>
      <c r="EA112" s="143"/>
      <c r="EB112" s="143"/>
      <c r="EC112" s="143"/>
      <c r="ED112" s="143"/>
      <c r="EE112" s="143"/>
      <c r="EF112" s="143"/>
      <c r="EG112" s="143"/>
      <c r="EH112" s="143"/>
      <c r="EI112" s="143"/>
      <c r="EJ112" s="143"/>
      <c r="EK112" s="143"/>
      <c r="EL112" s="143"/>
      <c r="EM112" s="143"/>
      <c r="EN112" s="143"/>
      <c r="EO112" s="143"/>
      <c r="EP112" s="143"/>
      <c r="EQ112" s="143"/>
      <c r="ER112" s="143"/>
      <c r="ES112" s="143"/>
      <c r="ET112" s="143"/>
      <c r="EU112" s="143"/>
      <c r="EV112" s="143"/>
    </row>
    <row r="113" spans="1:152" x14ac:dyDescent="0.25">
      <c r="A113" s="704" t="s">
        <v>64</v>
      </c>
      <c r="B113" s="704"/>
      <c r="C113" s="705"/>
      <c r="D113" s="704"/>
      <c r="E113" s="704"/>
      <c r="F113" s="704"/>
      <c r="G113" s="704"/>
      <c r="H113" s="704"/>
      <c r="I113" s="704"/>
      <c r="J113" s="704"/>
      <c r="K113" s="704"/>
      <c r="L113" s="704"/>
      <c r="M113" s="704"/>
      <c r="N113" s="704"/>
      <c r="O113" s="704"/>
      <c r="P113" s="405"/>
      <c r="Q113" s="431" t="str">
        <f t="shared" si="105"/>
        <v>----</v>
      </c>
      <c r="R113" s="776">
        <v>9361500</v>
      </c>
      <c r="S113" s="775">
        <v>37511</v>
      </c>
      <c r="T113" s="384">
        <f t="shared" si="106"/>
        <v>2002</v>
      </c>
      <c r="U113" s="428">
        <f t="shared" si="72"/>
        <v>2002</v>
      </c>
      <c r="V113" s="428">
        <f t="shared" si="73"/>
        <v>9</v>
      </c>
      <c r="W113" s="429">
        <f t="shared" si="74"/>
        <v>0</v>
      </c>
      <c r="X113" s="429">
        <f t="shared" si="75"/>
        <v>0</v>
      </c>
      <c r="Y113" s="429">
        <f t="shared" si="76"/>
        <v>0</v>
      </c>
      <c r="Z113" s="429">
        <f t="shared" si="77"/>
        <v>0</v>
      </c>
      <c r="AA113" s="429">
        <f t="shared" si="78"/>
        <v>0</v>
      </c>
      <c r="AB113" s="429">
        <f t="shared" si="79"/>
        <v>0</v>
      </c>
      <c r="AC113" s="429">
        <f t="shared" si="80"/>
        <v>0</v>
      </c>
      <c r="AD113" s="429">
        <f t="shared" si="81"/>
        <v>0</v>
      </c>
      <c r="AE113" s="429">
        <f t="shared" si="82"/>
        <v>1</v>
      </c>
      <c r="AF113" s="429">
        <f t="shared" si="83"/>
        <v>0</v>
      </c>
      <c r="AG113" s="429">
        <f t="shared" si="84"/>
        <v>0</v>
      </c>
      <c r="AH113" s="387">
        <f t="shared" si="85"/>
        <v>0</v>
      </c>
      <c r="AI113" s="792"/>
      <c r="AJ113" s="766"/>
      <c r="AK113" s="790"/>
      <c r="AL113" s="791"/>
      <c r="AM113" s="413">
        <f t="shared" si="86"/>
        <v>0</v>
      </c>
      <c r="AN113" s="30"/>
      <c r="AO113" s="371" t="str">
        <f t="shared" si="87"/>
        <v>----</v>
      </c>
      <c r="AP113" s="371" t="str">
        <f t="shared" si="88"/>
        <v>----</v>
      </c>
      <c r="AQ113" s="806" t="str">
        <f t="shared" si="89"/>
        <v>----</v>
      </c>
      <c r="AR113" s="806"/>
      <c r="AS113" s="431" t="str">
        <f t="shared" si="90"/>
        <v>----</v>
      </c>
      <c r="AT113" s="432" t="str">
        <f t="shared" si="91"/>
        <v xml:space="preserve"> </v>
      </c>
      <c r="AU113" s="433" t="str">
        <f t="shared" si="92"/>
        <v>----</v>
      </c>
      <c r="AV113" s="433" t="str">
        <f t="shared" si="93"/>
        <v>----</v>
      </c>
      <c r="AW113" s="433" t="str">
        <f t="shared" si="94"/>
        <v>----</v>
      </c>
      <c r="AX113" s="433" t="str">
        <f t="shared" si="95"/>
        <v>----</v>
      </c>
      <c r="AY113" s="432" t="str">
        <f t="shared" si="96"/>
        <v>----</v>
      </c>
      <c r="AZ113" s="432" t="str">
        <f t="shared" si="97"/>
        <v>----</v>
      </c>
      <c r="BA113" s="434" t="str">
        <f t="shared" si="98"/>
        <v>----</v>
      </c>
      <c r="BB113" s="435" t="str">
        <f t="shared" si="99"/>
        <v>----</v>
      </c>
      <c r="BC113" s="434" t="str">
        <f t="shared" si="100"/>
        <v>----</v>
      </c>
      <c r="BD113" s="434" t="str">
        <f t="shared" si="101"/>
        <v>----</v>
      </c>
      <c r="BE113" s="434" t="str">
        <f t="shared" si="102"/>
        <v>----</v>
      </c>
      <c r="BF113" s="436">
        <f t="shared" si="103"/>
        <v>0.01</v>
      </c>
      <c r="BG113" s="437">
        <f t="shared" si="104"/>
        <v>-10</v>
      </c>
      <c r="BH113" s="434"/>
      <c r="BI113" s="434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  <c r="DD113" s="143"/>
      <c r="DE113" s="143"/>
      <c r="DF113" s="143"/>
      <c r="DG113" s="143"/>
      <c r="DH113" s="143"/>
      <c r="DI113" s="143"/>
      <c r="DJ113" s="143"/>
      <c r="DK113" s="143"/>
      <c r="DL113" s="143"/>
      <c r="DM113" s="143"/>
      <c r="DN113" s="143"/>
      <c r="DO113" s="143"/>
      <c r="DP113" s="143"/>
      <c r="DQ113" s="143"/>
      <c r="DR113" s="143"/>
      <c r="DS113" s="143"/>
      <c r="DT113" s="143"/>
      <c r="DU113" s="143"/>
      <c r="DV113" s="143"/>
      <c r="DW113" s="143"/>
      <c r="DX113" s="143"/>
      <c r="DY113" s="143"/>
      <c r="DZ113" s="143"/>
      <c r="EA113" s="143"/>
      <c r="EB113" s="143"/>
      <c r="EC113" s="143"/>
      <c r="ED113" s="143"/>
      <c r="EE113" s="143"/>
      <c r="EF113" s="143"/>
      <c r="EG113" s="143"/>
      <c r="EH113" s="143"/>
      <c r="EI113" s="143"/>
      <c r="EJ113" s="143"/>
      <c r="EK113" s="143"/>
      <c r="EL113" s="143"/>
      <c r="EM113" s="143"/>
      <c r="EN113" s="143"/>
      <c r="EO113" s="143"/>
      <c r="EP113" s="143"/>
      <c r="EQ113" s="143"/>
      <c r="ER113" s="143"/>
      <c r="ES113" s="143"/>
      <c r="ET113" s="143"/>
      <c r="EU113" s="143"/>
      <c r="EV113" s="143"/>
    </row>
    <row r="114" spans="1:152" x14ac:dyDescent="0.25">
      <c r="A114" s="704" t="s">
        <v>9</v>
      </c>
      <c r="B114" s="704"/>
      <c r="C114" s="705"/>
      <c r="D114" s="704"/>
      <c r="E114" s="704"/>
      <c r="F114" s="704"/>
      <c r="G114" s="704"/>
      <c r="H114" s="704"/>
      <c r="I114" s="704"/>
      <c r="J114" s="704"/>
      <c r="K114" s="704"/>
      <c r="L114" s="704"/>
      <c r="M114" s="704"/>
      <c r="N114" s="704"/>
      <c r="O114" s="704"/>
      <c r="P114" s="405"/>
      <c r="Q114" s="431">
        <f t="shared" si="105"/>
        <v>93</v>
      </c>
      <c r="R114" s="776">
        <v>9361500</v>
      </c>
      <c r="S114" s="775">
        <v>37770</v>
      </c>
      <c r="T114" s="384">
        <f t="shared" si="106"/>
        <v>2003</v>
      </c>
      <c r="U114" s="428">
        <f t="shared" si="72"/>
        <v>2003</v>
      </c>
      <c r="V114" s="428">
        <f t="shared" si="73"/>
        <v>5</v>
      </c>
      <c r="W114" s="429">
        <f t="shared" si="74"/>
        <v>0</v>
      </c>
      <c r="X114" s="429">
        <f t="shared" si="75"/>
        <v>0</v>
      </c>
      <c r="Y114" s="429">
        <f t="shared" si="76"/>
        <v>0</v>
      </c>
      <c r="Z114" s="429">
        <f t="shared" si="77"/>
        <v>0</v>
      </c>
      <c r="AA114" s="429">
        <f t="shared" si="78"/>
        <v>1</v>
      </c>
      <c r="AB114" s="429">
        <f t="shared" si="79"/>
        <v>0</v>
      </c>
      <c r="AC114" s="429">
        <f t="shared" si="80"/>
        <v>0</v>
      </c>
      <c r="AD114" s="429">
        <f t="shared" si="81"/>
        <v>0</v>
      </c>
      <c r="AE114" s="429">
        <f t="shared" si="82"/>
        <v>0</v>
      </c>
      <c r="AF114" s="429">
        <f t="shared" si="83"/>
        <v>0</v>
      </c>
      <c r="AG114" s="429">
        <f t="shared" si="84"/>
        <v>0</v>
      </c>
      <c r="AH114" s="387">
        <f t="shared" si="85"/>
        <v>0</v>
      </c>
      <c r="AI114" s="792">
        <v>4680</v>
      </c>
      <c r="AJ114" s="766"/>
      <c r="AK114" s="790"/>
      <c r="AL114" s="791"/>
      <c r="AM114" s="413">
        <f t="shared" si="86"/>
        <v>0</v>
      </c>
      <c r="AN114" s="30"/>
      <c r="AO114" s="371" t="str">
        <f t="shared" si="87"/>
        <v>----</v>
      </c>
      <c r="AP114" s="371" t="str">
        <f t="shared" si="88"/>
        <v>----</v>
      </c>
      <c r="AQ114" s="806" t="str">
        <f t="shared" si="89"/>
        <v>no outlier detected</v>
      </c>
      <c r="AR114" s="806"/>
      <c r="AS114" s="431">
        <f t="shared" si="90"/>
        <v>54</v>
      </c>
      <c r="AT114" s="432">
        <f t="shared" si="91"/>
        <v>1.9259259259259258</v>
      </c>
      <c r="AU114" s="433">
        <f t="shared" si="92"/>
        <v>8.4510533889116921</v>
      </c>
      <c r="AV114" s="433">
        <f t="shared" si="93"/>
        <v>0</v>
      </c>
      <c r="AW114" s="433">
        <f t="shared" si="94"/>
        <v>8.4510533889116921</v>
      </c>
      <c r="AX114" s="433">
        <f t="shared" si="95"/>
        <v>1.108910891089109</v>
      </c>
      <c r="AY114" s="432">
        <f t="shared" si="96"/>
        <v>59.881188118811885</v>
      </c>
      <c r="AZ114" s="432">
        <f t="shared" si="97"/>
        <v>1.9204695767195765</v>
      </c>
      <c r="BA114" s="434">
        <f t="shared" si="98"/>
        <v>-0.18106828091462646</v>
      </c>
      <c r="BB114" s="435">
        <f t="shared" si="99"/>
        <v>0</v>
      </c>
      <c r="BC114" s="434">
        <f t="shared" si="100"/>
        <v>3.278572235337808E-2</v>
      </c>
      <c r="BD114" s="434">
        <f t="shared" si="101"/>
        <v>0</v>
      </c>
      <c r="BE114" s="434">
        <f t="shared" si="102"/>
        <v>-5.9364543850704103E-3</v>
      </c>
      <c r="BF114" s="436">
        <f t="shared" si="103"/>
        <v>1.9204695767195765</v>
      </c>
      <c r="BG114" s="437">
        <f t="shared" si="104"/>
        <v>4680</v>
      </c>
      <c r="BH114" s="434"/>
      <c r="BI114" s="434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  <c r="DD114" s="143"/>
      <c r="DE114" s="143"/>
      <c r="DF114" s="143"/>
      <c r="DG114" s="143"/>
      <c r="DH114" s="143"/>
      <c r="DI114" s="143"/>
      <c r="DJ114" s="143"/>
      <c r="DK114" s="143"/>
      <c r="DL114" s="143"/>
      <c r="DM114" s="143"/>
      <c r="DN114" s="143"/>
      <c r="DO114" s="143"/>
      <c r="DP114" s="143"/>
      <c r="DQ114" s="143"/>
      <c r="DR114" s="143"/>
      <c r="DS114" s="143"/>
      <c r="DT114" s="143"/>
      <c r="DU114" s="143"/>
      <c r="DV114" s="143"/>
      <c r="DW114" s="143"/>
      <c r="DX114" s="143"/>
      <c r="DY114" s="143"/>
      <c r="DZ114" s="143"/>
      <c r="EA114" s="143"/>
      <c r="EB114" s="143"/>
      <c r="EC114" s="143"/>
      <c r="ED114" s="143"/>
      <c r="EE114" s="143"/>
      <c r="EF114" s="143"/>
      <c r="EG114" s="143"/>
      <c r="EH114" s="143"/>
      <c r="EI114" s="143"/>
      <c r="EJ114" s="143"/>
      <c r="EK114" s="143"/>
      <c r="EL114" s="143"/>
      <c r="EM114" s="143"/>
      <c r="EN114" s="143"/>
      <c r="EO114" s="143"/>
      <c r="EP114" s="143"/>
      <c r="EQ114" s="143"/>
      <c r="ER114" s="143"/>
      <c r="ES114" s="143"/>
      <c r="ET114" s="143"/>
      <c r="EU114" s="143"/>
      <c r="EV114" s="143"/>
    </row>
    <row r="115" spans="1:152" x14ac:dyDescent="0.25">
      <c r="A115" s="704" t="s">
        <v>65</v>
      </c>
      <c r="B115" s="704"/>
      <c r="C115" s="705"/>
      <c r="D115" s="704"/>
      <c r="E115" s="704"/>
      <c r="F115" s="704"/>
      <c r="G115" s="704"/>
      <c r="H115" s="704"/>
      <c r="I115" s="704"/>
      <c r="J115" s="704"/>
      <c r="K115" s="704"/>
      <c r="L115" s="704"/>
      <c r="M115" s="704"/>
      <c r="N115" s="704"/>
      <c r="O115" s="704"/>
      <c r="P115" s="405"/>
      <c r="Q115" s="431">
        <f t="shared" si="105"/>
        <v>94</v>
      </c>
      <c r="R115" s="776">
        <v>9361500</v>
      </c>
      <c r="S115" s="775">
        <v>38250</v>
      </c>
      <c r="T115" s="384">
        <f t="shared" si="106"/>
        <v>2004</v>
      </c>
      <c r="U115" s="428">
        <f t="shared" si="72"/>
        <v>2004</v>
      </c>
      <c r="V115" s="428">
        <f t="shared" si="73"/>
        <v>9</v>
      </c>
      <c r="W115" s="429">
        <f t="shared" si="74"/>
        <v>0</v>
      </c>
      <c r="X115" s="429">
        <f t="shared" si="75"/>
        <v>0</v>
      </c>
      <c r="Y115" s="429">
        <f t="shared" si="76"/>
        <v>0</v>
      </c>
      <c r="Z115" s="429">
        <f t="shared" si="77"/>
        <v>0</v>
      </c>
      <c r="AA115" s="429">
        <f t="shared" si="78"/>
        <v>0</v>
      </c>
      <c r="AB115" s="429">
        <f t="shared" si="79"/>
        <v>0</v>
      </c>
      <c r="AC115" s="429">
        <f t="shared" si="80"/>
        <v>0</v>
      </c>
      <c r="AD115" s="429">
        <f t="shared" si="81"/>
        <v>0</v>
      </c>
      <c r="AE115" s="429">
        <f t="shared" si="82"/>
        <v>1</v>
      </c>
      <c r="AF115" s="429">
        <f t="shared" si="83"/>
        <v>0</v>
      </c>
      <c r="AG115" s="429">
        <f t="shared" si="84"/>
        <v>0</v>
      </c>
      <c r="AH115" s="387">
        <f t="shared" si="85"/>
        <v>0</v>
      </c>
      <c r="AI115" s="792">
        <v>4170</v>
      </c>
      <c r="AJ115" s="766"/>
      <c r="AK115" s="790"/>
      <c r="AL115" s="791"/>
      <c r="AM115" s="413">
        <f t="shared" si="86"/>
        <v>0</v>
      </c>
      <c r="AN115" s="30"/>
      <c r="AO115" s="371" t="str">
        <f t="shared" si="87"/>
        <v>----</v>
      </c>
      <c r="AP115" s="371" t="str">
        <f t="shared" si="88"/>
        <v>----</v>
      </c>
      <c r="AQ115" s="806" t="str">
        <f t="shared" si="89"/>
        <v>no outlier detected</v>
      </c>
      <c r="AR115" s="806"/>
      <c r="AS115" s="431">
        <f t="shared" si="90"/>
        <v>72</v>
      </c>
      <c r="AT115" s="432">
        <f t="shared" si="91"/>
        <v>1.4444444444444444</v>
      </c>
      <c r="AU115" s="433">
        <f t="shared" si="92"/>
        <v>8.3356713147928474</v>
      </c>
      <c r="AV115" s="433">
        <f t="shared" si="93"/>
        <v>0</v>
      </c>
      <c r="AW115" s="433">
        <f t="shared" si="94"/>
        <v>8.3356713147928474</v>
      </c>
      <c r="AX115" s="433">
        <f t="shared" si="95"/>
        <v>1.108910891089109</v>
      </c>
      <c r="AY115" s="432">
        <f t="shared" si="96"/>
        <v>79.841584158415856</v>
      </c>
      <c r="AZ115" s="432">
        <f t="shared" si="97"/>
        <v>1.4403521825396823</v>
      </c>
      <c r="BA115" s="434">
        <f t="shared" si="98"/>
        <v>-0.29645035503347117</v>
      </c>
      <c r="BB115" s="435">
        <f t="shared" si="99"/>
        <v>0</v>
      </c>
      <c r="BC115" s="434">
        <f t="shared" si="100"/>
        <v>8.7882812999471108E-2</v>
      </c>
      <c r="BD115" s="434">
        <f t="shared" si="101"/>
        <v>0</v>
      </c>
      <c r="BE115" s="434">
        <f t="shared" si="102"/>
        <v>-2.6052891115033366E-2</v>
      </c>
      <c r="BF115" s="436">
        <f t="shared" si="103"/>
        <v>1.4403521825396823</v>
      </c>
      <c r="BG115" s="437">
        <f t="shared" si="104"/>
        <v>4170</v>
      </c>
      <c r="BH115" s="434"/>
      <c r="BI115" s="434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43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3"/>
      <c r="EU115" s="143"/>
      <c r="EV115" s="143"/>
    </row>
    <row r="116" spans="1:152" x14ac:dyDescent="0.25">
      <c r="A116" s="704" t="s">
        <v>66</v>
      </c>
      <c r="B116" s="704"/>
      <c r="C116" s="705"/>
      <c r="D116" s="704"/>
      <c r="E116" s="704"/>
      <c r="F116" s="704"/>
      <c r="G116" s="704"/>
      <c r="H116" s="704"/>
      <c r="I116" s="704"/>
      <c r="J116" s="704"/>
      <c r="K116" s="704"/>
      <c r="L116" s="704"/>
      <c r="M116" s="704"/>
      <c r="N116" s="704"/>
      <c r="O116" s="704"/>
      <c r="P116" s="405"/>
      <c r="Q116" s="431">
        <f t="shared" si="105"/>
        <v>95</v>
      </c>
      <c r="R116" s="776">
        <v>9361500</v>
      </c>
      <c r="S116" s="775">
        <v>38497</v>
      </c>
      <c r="T116" s="384">
        <f t="shared" si="106"/>
        <v>2005</v>
      </c>
      <c r="U116" s="428">
        <f t="shared" si="72"/>
        <v>2005</v>
      </c>
      <c r="V116" s="428">
        <f t="shared" si="73"/>
        <v>5</v>
      </c>
      <c r="W116" s="429">
        <f t="shared" si="74"/>
        <v>0</v>
      </c>
      <c r="X116" s="429">
        <f t="shared" si="75"/>
        <v>0</v>
      </c>
      <c r="Y116" s="429">
        <f t="shared" si="76"/>
        <v>0</v>
      </c>
      <c r="Z116" s="429">
        <f t="shared" si="77"/>
        <v>0</v>
      </c>
      <c r="AA116" s="429">
        <f t="shared" si="78"/>
        <v>1</v>
      </c>
      <c r="AB116" s="429">
        <f t="shared" si="79"/>
        <v>0</v>
      </c>
      <c r="AC116" s="429">
        <f t="shared" si="80"/>
        <v>0</v>
      </c>
      <c r="AD116" s="429">
        <f t="shared" si="81"/>
        <v>0</v>
      </c>
      <c r="AE116" s="429">
        <f t="shared" si="82"/>
        <v>0</v>
      </c>
      <c r="AF116" s="429">
        <f t="shared" si="83"/>
        <v>0</v>
      </c>
      <c r="AG116" s="429">
        <f t="shared" si="84"/>
        <v>0</v>
      </c>
      <c r="AH116" s="387">
        <f t="shared" si="85"/>
        <v>0</v>
      </c>
      <c r="AI116" s="792">
        <v>8550</v>
      </c>
      <c r="AJ116" s="766"/>
      <c r="AK116" s="790"/>
      <c r="AL116" s="791"/>
      <c r="AM116" s="413">
        <f t="shared" si="86"/>
        <v>0</v>
      </c>
      <c r="AN116" s="30"/>
      <c r="AO116" s="371" t="str">
        <f t="shared" si="87"/>
        <v>----</v>
      </c>
      <c r="AP116" s="371" t="str">
        <f t="shared" si="88"/>
        <v>----</v>
      </c>
      <c r="AQ116" s="806" t="str">
        <f t="shared" si="89"/>
        <v>no outlier detected</v>
      </c>
      <c r="AR116" s="806"/>
      <c r="AS116" s="431">
        <f t="shared" si="90"/>
        <v>11</v>
      </c>
      <c r="AT116" s="432">
        <f t="shared" si="91"/>
        <v>9.454545454545455</v>
      </c>
      <c r="AU116" s="433">
        <f t="shared" si="92"/>
        <v>9.0536865619308067</v>
      </c>
      <c r="AV116" s="433">
        <f t="shared" si="93"/>
        <v>0</v>
      </c>
      <c r="AW116" s="433">
        <f t="shared" si="94"/>
        <v>9.0536865619308067</v>
      </c>
      <c r="AX116" s="433">
        <f t="shared" si="95"/>
        <v>1.108910891089109</v>
      </c>
      <c r="AY116" s="432">
        <f t="shared" si="96"/>
        <v>12.198019801980198</v>
      </c>
      <c r="AZ116" s="432">
        <f t="shared" si="97"/>
        <v>9.4277597402597397</v>
      </c>
      <c r="BA116" s="434">
        <f t="shared" si="98"/>
        <v>0.42156489210448811</v>
      </c>
      <c r="BB116" s="435">
        <f t="shared" si="99"/>
        <v>0</v>
      </c>
      <c r="BC116" s="434">
        <f t="shared" si="100"/>
        <v>0.1777169582550687</v>
      </c>
      <c r="BD116" s="434">
        <f t="shared" si="101"/>
        <v>0</v>
      </c>
      <c r="BE116" s="434">
        <f t="shared" si="102"/>
        <v>7.4919230331935857E-2</v>
      </c>
      <c r="BF116" s="436">
        <f t="shared" si="103"/>
        <v>9.4277597402597397</v>
      </c>
      <c r="BG116" s="437">
        <f t="shared" si="104"/>
        <v>8550</v>
      </c>
      <c r="BH116" s="434"/>
      <c r="BI116" s="434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</row>
    <row r="117" spans="1:152" x14ac:dyDescent="0.25">
      <c r="A117" s="704" t="s">
        <v>67</v>
      </c>
      <c r="B117" s="704"/>
      <c r="C117" s="705"/>
      <c r="D117" s="704"/>
      <c r="E117" s="704"/>
      <c r="F117" s="704"/>
      <c r="G117" s="704"/>
      <c r="H117" s="704"/>
      <c r="I117" s="704"/>
      <c r="J117" s="704"/>
      <c r="K117" s="704"/>
      <c r="L117" s="704"/>
      <c r="M117" s="704"/>
      <c r="N117" s="704"/>
      <c r="O117" s="704"/>
      <c r="P117" s="405"/>
      <c r="Q117" s="431">
        <f t="shared" si="105"/>
        <v>96</v>
      </c>
      <c r="R117" s="776">
        <v>9361500</v>
      </c>
      <c r="S117" s="775">
        <v>38862</v>
      </c>
      <c r="T117" s="384">
        <f t="shared" si="106"/>
        <v>2006</v>
      </c>
      <c r="U117" s="428">
        <f t="shared" si="72"/>
        <v>2006</v>
      </c>
      <c r="V117" s="428">
        <f t="shared" si="73"/>
        <v>5</v>
      </c>
      <c r="W117" s="429">
        <f t="shared" si="74"/>
        <v>0</v>
      </c>
      <c r="X117" s="429">
        <f t="shared" si="75"/>
        <v>0</v>
      </c>
      <c r="Y117" s="429">
        <f t="shared" si="76"/>
        <v>0</v>
      </c>
      <c r="Z117" s="429">
        <f t="shared" si="77"/>
        <v>0</v>
      </c>
      <c r="AA117" s="429">
        <f t="shared" si="78"/>
        <v>1</v>
      </c>
      <c r="AB117" s="429">
        <f t="shared" si="79"/>
        <v>0</v>
      </c>
      <c r="AC117" s="429">
        <f t="shared" si="80"/>
        <v>0</v>
      </c>
      <c r="AD117" s="429">
        <f t="shared" si="81"/>
        <v>0</v>
      </c>
      <c r="AE117" s="429">
        <f t="shared" si="82"/>
        <v>0</v>
      </c>
      <c r="AF117" s="429">
        <f t="shared" si="83"/>
        <v>0</v>
      </c>
      <c r="AG117" s="429">
        <f t="shared" si="84"/>
        <v>0</v>
      </c>
      <c r="AH117" s="387">
        <f t="shared" si="85"/>
        <v>0</v>
      </c>
      <c r="AI117" s="792">
        <v>3590</v>
      </c>
      <c r="AJ117" s="766"/>
      <c r="AK117" s="790"/>
      <c r="AL117" s="791"/>
      <c r="AM117" s="413">
        <f t="shared" si="86"/>
        <v>0</v>
      </c>
      <c r="AN117" s="30"/>
      <c r="AO117" s="371" t="str">
        <f t="shared" si="87"/>
        <v>----</v>
      </c>
      <c r="AP117" s="371" t="str">
        <f t="shared" si="88"/>
        <v>----</v>
      </c>
      <c r="AQ117" s="806" t="str">
        <f t="shared" si="89"/>
        <v>no outlier detected</v>
      </c>
      <c r="AR117" s="806"/>
      <c r="AS117" s="431">
        <f t="shared" si="90"/>
        <v>87</v>
      </c>
      <c r="AT117" s="432">
        <f t="shared" si="91"/>
        <v>1.1954022988505748</v>
      </c>
      <c r="AU117" s="433">
        <f t="shared" si="92"/>
        <v>8.1859074814823245</v>
      </c>
      <c r="AV117" s="433">
        <f t="shared" si="93"/>
        <v>0</v>
      </c>
      <c r="AW117" s="433">
        <f t="shared" si="94"/>
        <v>8.1859074814823245</v>
      </c>
      <c r="AX117" s="433">
        <f t="shared" si="95"/>
        <v>1.108910891089109</v>
      </c>
      <c r="AY117" s="432">
        <f t="shared" si="96"/>
        <v>96.47524752475249</v>
      </c>
      <c r="AZ117" s="432">
        <f t="shared" si="97"/>
        <v>1.1920155993431854</v>
      </c>
      <c r="BA117" s="434">
        <f t="shared" si="98"/>
        <v>-0.44621418834399407</v>
      </c>
      <c r="BB117" s="435">
        <f t="shared" si="99"/>
        <v>0</v>
      </c>
      <c r="BC117" s="434">
        <f t="shared" si="100"/>
        <v>0.19910710187948941</v>
      </c>
      <c r="BD117" s="434">
        <f t="shared" si="101"/>
        <v>0</v>
      </c>
      <c r="BE117" s="434">
        <f t="shared" si="102"/>
        <v>-8.8844413858681304E-2</v>
      </c>
      <c r="BF117" s="436">
        <f t="shared" si="103"/>
        <v>1.1920155993431854</v>
      </c>
      <c r="BG117" s="437">
        <f t="shared" si="104"/>
        <v>3590</v>
      </c>
      <c r="BH117" s="434"/>
      <c r="BI117" s="434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  <c r="DD117" s="143"/>
      <c r="DE117" s="143"/>
      <c r="DF117" s="143"/>
      <c r="DG117" s="143"/>
      <c r="DH117" s="143"/>
      <c r="DI117" s="143"/>
      <c r="DJ117" s="143"/>
      <c r="DK117" s="143"/>
      <c r="DL117" s="143"/>
      <c r="DM117" s="143"/>
      <c r="DN117" s="143"/>
      <c r="DO117" s="143"/>
      <c r="DP117" s="143"/>
      <c r="DQ117" s="143"/>
      <c r="DR117" s="143"/>
      <c r="DS117" s="143"/>
      <c r="DT117" s="143"/>
      <c r="DU117" s="143"/>
      <c r="DV117" s="143"/>
      <c r="DW117" s="143"/>
      <c r="DX117" s="143"/>
      <c r="DY117" s="143"/>
      <c r="DZ117" s="143"/>
      <c r="EA117" s="143"/>
      <c r="EB117" s="143"/>
      <c r="EC117" s="143"/>
      <c r="ED117" s="143"/>
      <c r="EE117" s="143"/>
      <c r="EF117" s="143"/>
      <c r="EG117" s="143"/>
      <c r="EH117" s="143"/>
      <c r="EI117" s="143"/>
      <c r="EJ117" s="143"/>
      <c r="EK117" s="143"/>
      <c r="EL117" s="143"/>
      <c r="EM117" s="143"/>
      <c r="EN117" s="143"/>
      <c r="EO117" s="143"/>
      <c r="EP117" s="143"/>
      <c r="EQ117" s="143"/>
      <c r="ER117" s="143"/>
      <c r="ES117" s="143"/>
      <c r="ET117" s="143"/>
      <c r="EU117" s="143"/>
      <c r="EV117" s="143"/>
    </row>
    <row r="118" spans="1:152" x14ac:dyDescent="0.25">
      <c r="A118" s="704" t="s">
        <v>68</v>
      </c>
      <c r="B118" s="704"/>
      <c r="C118" s="705"/>
      <c r="D118" s="704"/>
      <c r="E118" s="704"/>
      <c r="F118" s="704"/>
      <c r="G118" s="704"/>
      <c r="H118" s="704"/>
      <c r="I118" s="704"/>
      <c r="J118" s="704"/>
      <c r="K118" s="704"/>
      <c r="L118" s="704"/>
      <c r="M118" s="704"/>
      <c r="N118" s="704"/>
      <c r="O118" s="704"/>
      <c r="P118" s="405"/>
      <c r="Q118" s="431">
        <f t="shared" si="105"/>
        <v>97</v>
      </c>
      <c r="R118" s="776">
        <v>9361500</v>
      </c>
      <c r="S118" s="775">
        <v>38997</v>
      </c>
      <c r="T118" s="384">
        <f t="shared" si="106"/>
        <v>2007</v>
      </c>
      <c r="U118" s="428">
        <f t="shared" si="72"/>
        <v>2007</v>
      </c>
      <c r="V118" s="428">
        <f t="shared" si="73"/>
        <v>10</v>
      </c>
      <c r="W118" s="429">
        <f t="shared" si="74"/>
        <v>0</v>
      </c>
      <c r="X118" s="429">
        <f t="shared" si="75"/>
        <v>0</v>
      </c>
      <c r="Y118" s="429">
        <f t="shared" si="76"/>
        <v>0</v>
      </c>
      <c r="Z118" s="429">
        <f t="shared" si="77"/>
        <v>0</v>
      </c>
      <c r="AA118" s="429">
        <f t="shared" si="78"/>
        <v>0</v>
      </c>
      <c r="AB118" s="429">
        <f t="shared" si="79"/>
        <v>0</v>
      </c>
      <c r="AC118" s="429">
        <f t="shared" si="80"/>
        <v>0</v>
      </c>
      <c r="AD118" s="429">
        <f t="shared" si="81"/>
        <v>0</v>
      </c>
      <c r="AE118" s="429">
        <f t="shared" si="82"/>
        <v>0</v>
      </c>
      <c r="AF118" s="429">
        <f t="shared" si="83"/>
        <v>1</v>
      </c>
      <c r="AG118" s="429">
        <f t="shared" si="84"/>
        <v>0</v>
      </c>
      <c r="AH118" s="387">
        <f t="shared" si="85"/>
        <v>0</v>
      </c>
      <c r="AI118" s="792">
        <v>7720</v>
      </c>
      <c r="AJ118" s="766"/>
      <c r="AK118" s="790"/>
      <c r="AL118" s="791"/>
      <c r="AM118" s="413">
        <f t="shared" si="86"/>
        <v>0</v>
      </c>
      <c r="AN118" s="30"/>
      <c r="AO118" s="371" t="str">
        <f t="shared" si="87"/>
        <v>----</v>
      </c>
      <c r="AP118" s="371" t="str">
        <f t="shared" si="88"/>
        <v>----</v>
      </c>
      <c r="AQ118" s="806" t="str">
        <f t="shared" si="89"/>
        <v>no outlier detected</v>
      </c>
      <c r="AR118" s="806"/>
      <c r="AS118" s="431">
        <f t="shared" si="90"/>
        <v>20</v>
      </c>
      <c r="AT118" s="432">
        <f t="shared" si="91"/>
        <v>5.2</v>
      </c>
      <c r="AU118" s="433">
        <f t="shared" si="92"/>
        <v>8.9515696430188214</v>
      </c>
      <c r="AV118" s="433">
        <f t="shared" si="93"/>
        <v>0</v>
      </c>
      <c r="AW118" s="433">
        <f t="shared" si="94"/>
        <v>8.9515696430188214</v>
      </c>
      <c r="AX118" s="433">
        <f t="shared" si="95"/>
        <v>1.108910891089109</v>
      </c>
      <c r="AY118" s="432">
        <f t="shared" si="96"/>
        <v>22.17821782178218</v>
      </c>
      <c r="AZ118" s="432">
        <f t="shared" si="97"/>
        <v>5.1852678571428568</v>
      </c>
      <c r="BA118" s="434">
        <f t="shared" si="98"/>
        <v>0.31944797319250284</v>
      </c>
      <c r="BB118" s="435">
        <f t="shared" si="99"/>
        <v>0</v>
      </c>
      <c r="BC118" s="434">
        <f t="shared" si="100"/>
        <v>0.10204700757679802</v>
      </c>
      <c r="BD118" s="434">
        <f t="shared" si="101"/>
        <v>0</v>
      </c>
      <c r="BE118" s="434">
        <f t="shared" si="102"/>
        <v>3.259870974076811E-2</v>
      </c>
      <c r="BF118" s="436">
        <f t="shared" si="103"/>
        <v>5.1852678571428568</v>
      </c>
      <c r="BG118" s="437">
        <f t="shared" si="104"/>
        <v>7720</v>
      </c>
      <c r="BH118" s="434"/>
      <c r="BI118" s="434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  <c r="DD118" s="143"/>
      <c r="DE118" s="143"/>
      <c r="DF118" s="143"/>
      <c r="DG118" s="143"/>
      <c r="DH118" s="143"/>
      <c r="DI118" s="143"/>
      <c r="DJ118" s="143"/>
      <c r="DK118" s="143"/>
      <c r="DL118" s="143"/>
      <c r="DM118" s="143"/>
      <c r="DN118" s="143"/>
      <c r="DO118" s="143"/>
      <c r="DP118" s="143"/>
      <c r="DQ118" s="143"/>
      <c r="DR118" s="143"/>
      <c r="DS118" s="143"/>
      <c r="DT118" s="143"/>
      <c r="DU118" s="143"/>
      <c r="DV118" s="143"/>
      <c r="DW118" s="143"/>
      <c r="DX118" s="143"/>
      <c r="DY118" s="143"/>
      <c r="DZ118" s="143"/>
      <c r="EA118" s="143"/>
      <c r="EB118" s="143"/>
      <c r="EC118" s="143"/>
      <c r="ED118" s="143"/>
      <c r="EE118" s="143"/>
      <c r="EF118" s="143"/>
      <c r="EG118" s="143"/>
      <c r="EH118" s="143"/>
      <c r="EI118" s="143"/>
      <c r="EJ118" s="143"/>
      <c r="EK118" s="143"/>
      <c r="EL118" s="143"/>
      <c r="EM118" s="143"/>
      <c r="EN118" s="143"/>
      <c r="EO118" s="143"/>
      <c r="EP118" s="143"/>
      <c r="EQ118" s="143"/>
      <c r="ER118" s="143"/>
      <c r="ES118" s="143"/>
      <c r="ET118" s="143"/>
      <c r="EU118" s="143"/>
      <c r="EV118" s="143"/>
    </row>
    <row r="119" spans="1:152" x14ac:dyDescent="0.25">
      <c r="A119" s="704" t="s">
        <v>69</v>
      </c>
      <c r="B119" s="704"/>
      <c r="C119" s="705"/>
      <c r="D119" s="704"/>
      <c r="E119" s="704"/>
      <c r="F119" s="704"/>
      <c r="G119" s="704"/>
      <c r="H119" s="704"/>
      <c r="I119" s="704"/>
      <c r="J119" s="704"/>
      <c r="K119" s="704"/>
      <c r="L119" s="704"/>
      <c r="M119" s="704"/>
      <c r="N119" s="704"/>
      <c r="O119" s="704"/>
      <c r="P119" s="405"/>
      <c r="Q119" s="431">
        <f t="shared" si="105"/>
        <v>98</v>
      </c>
      <c r="R119" s="776">
        <v>9361500</v>
      </c>
      <c r="S119" s="775">
        <v>39589</v>
      </c>
      <c r="T119" s="384">
        <f t="shared" si="106"/>
        <v>2008</v>
      </c>
      <c r="U119" s="428">
        <f t="shared" si="72"/>
        <v>2008</v>
      </c>
      <c r="V119" s="428">
        <f t="shared" si="73"/>
        <v>5</v>
      </c>
      <c r="W119" s="429">
        <f t="shared" si="74"/>
        <v>0</v>
      </c>
      <c r="X119" s="429">
        <f t="shared" si="75"/>
        <v>0</v>
      </c>
      <c r="Y119" s="429">
        <f t="shared" si="76"/>
        <v>0</v>
      </c>
      <c r="Z119" s="429">
        <f t="shared" si="77"/>
        <v>0</v>
      </c>
      <c r="AA119" s="429">
        <f t="shared" si="78"/>
        <v>1</v>
      </c>
      <c r="AB119" s="429">
        <f t="shared" si="79"/>
        <v>0</v>
      </c>
      <c r="AC119" s="429">
        <f t="shared" si="80"/>
        <v>0</v>
      </c>
      <c r="AD119" s="429">
        <f t="shared" si="81"/>
        <v>0</v>
      </c>
      <c r="AE119" s="429">
        <f t="shared" si="82"/>
        <v>0</v>
      </c>
      <c r="AF119" s="429">
        <f t="shared" si="83"/>
        <v>0</v>
      </c>
      <c r="AG119" s="429">
        <f t="shared" si="84"/>
        <v>0</v>
      </c>
      <c r="AH119" s="387">
        <f t="shared" si="85"/>
        <v>0</v>
      </c>
      <c r="AI119" s="792">
        <v>6220</v>
      </c>
      <c r="AJ119" s="766"/>
      <c r="AK119" s="790"/>
      <c r="AL119" s="791"/>
      <c r="AM119" s="413">
        <f t="shared" si="86"/>
        <v>0</v>
      </c>
      <c r="AN119" s="30"/>
      <c r="AO119" s="371" t="str">
        <f t="shared" si="87"/>
        <v>----</v>
      </c>
      <c r="AP119" s="371" t="str">
        <f t="shared" si="88"/>
        <v>----</v>
      </c>
      <c r="AQ119" s="806" t="str">
        <f t="shared" si="89"/>
        <v>no outlier detected</v>
      </c>
      <c r="AR119" s="806"/>
      <c r="AS119" s="431">
        <f t="shared" si="90"/>
        <v>30</v>
      </c>
      <c r="AT119" s="432">
        <f t="shared" si="91"/>
        <v>3.4666666666666668</v>
      </c>
      <c r="AU119" s="433">
        <f t="shared" si="92"/>
        <v>8.7355251857332252</v>
      </c>
      <c r="AV119" s="433">
        <f t="shared" si="93"/>
        <v>0</v>
      </c>
      <c r="AW119" s="433">
        <f t="shared" si="94"/>
        <v>8.7355251857332252</v>
      </c>
      <c r="AX119" s="433">
        <f t="shared" si="95"/>
        <v>1.108910891089109</v>
      </c>
      <c r="AY119" s="432">
        <f t="shared" si="96"/>
        <v>33.267326732673268</v>
      </c>
      <c r="AZ119" s="432">
        <f t="shared" si="97"/>
        <v>3.4568452380952381</v>
      </c>
      <c r="BA119" s="434">
        <f t="shared" si="98"/>
        <v>0.10340351590690666</v>
      </c>
      <c r="BB119" s="435">
        <f t="shared" si="99"/>
        <v>0</v>
      </c>
      <c r="BC119" s="434">
        <f t="shared" si="100"/>
        <v>1.0692287101909899E-2</v>
      </c>
      <c r="BD119" s="434">
        <f t="shared" si="101"/>
        <v>0</v>
      </c>
      <c r="BE119" s="434">
        <f t="shared" si="102"/>
        <v>1.1056200794235531E-3</v>
      </c>
      <c r="BF119" s="436">
        <f t="shared" si="103"/>
        <v>3.4568452380952381</v>
      </c>
      <c r="BG119" s="437">
        <f t="shared" si="104"/>
        <v>6220</v>
      </c>
      <c r="BH119" s="434"/>
      <c r="BI119" s="434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  <c r="DD119" s="143"/>
      <c r="DE119" s="143"/>
      <c r="DF119" s="143"/>
      <c r="DG119" s="143"/>
      <c r="DH119" s="143"/>
      <c r="DI119" s="143"/>
      <c r="DJ119" s="143"/>
      <c r="DK119" s="143"/>
      <c r="DL119" s="143"/>
      <c r="DM119" s="143"/>
      <c r="DN119" s="143"/>
      <c r="DO119" s="143"/>
      <c r="DP119" s="143"/>
      <c r="DQ119" s="143"/>
      <c r="DR119" s="143"/>
      <c r="DS119" s="143"/>
      <c r="DT119" s="143"/>
      <c r="DU119" s="143"/>
      <c r="DV119" s="143"/>
      <c r="DW119" s="143"/>
      <c r="DX119" s="143"/>
      <c r="DY119" s="143"/>
      <c r="DZ119" s="143"/>
      <c r="EA119" s="143"/>
      <c r="EB119" s="143"/>
      <c r="EC119" s="143"/>
      <c r="ED119" s="143"/>
      <c r="EE119" s="143"/>
      <c r="EF119" s="143"/>
      <c r="EG119" s="143"/>
      <c r="EH119" s="143"/>
      <c r="EI119" s="143"/>
      <c r="EJ119" s="143"/>
      <c r="EK119" s="143"/>
      <c r="EL119" s="143"/>
      <c r="EM119" s="143"/>
      <c r="EN119" s="143"/>
      <c r="EO119" s="143"/>
      <c r="EP119" s="143"/>
      <c r="EQ119" s="143"/>
      <c r="ER119" s="143"/>
      <c r="ES119" s="143"/>
      <c r="ET119" s="143"/>
      <c r="EU119" s="143"/>
      <c r="EV119" s="143"/>
    </row>
    <row r="120" spans="1:152" x14ac:dyDescent="0.25">
      <c r="A120" s="704" t="s">
        <v>70</v>
      </c>
      <c r="B120" s="704"/>
      <c r="C120" s="705"/>
      <c r="D120" s="704"/>
      <c r="E120" s="704"/>
      <c r="F120" s="704"/>
      <c r="G120" s="704"/>
      <c r="H120" s="704"/>
      <c r="I120" s="704"/>
      <c r="J120" s="704"/>
      <c r="K120" s="704"/>
      <c r="L120" s="704"/>
      <c r="M120" s="704"/>
      <c r="N120" s="704"/>
      <c r="O120" s="704"/>
      <c r="P120" s="405"/>
      <c r="Q120" s="540">
        <f t="shared" si="105"/>
        <v>99</v>
      </c>
      <c r="R120" s="777">
        <v>9361500</v>
      </c>
      <c r="S120" s="778">
        <v>39945</v>
      </c>
      <c r="T120" s="539">
        <f t="shared" si="106"/>
        <v>2009</v>
      </c>
      <c r="U120" s="428">
        <f t="shared" si="72"/>
        <v>2009</v>
      </c>
      <c r="V120" s="428">
        <f t="shared" si="73"/>
        <v>5</v>
      </c>
      <c r="W120" s="429">
        <f t="shared" si="74"/>
        <v>0</v>
      </c>
      <c r="X120" s="429">
        <f t="shared" si="75"/>
        <v>0</v>
      </c>
      <c r="Y120" s="429">
        <f t="shared" si="76"/>
        <v>0</v>
      </c>
      <c r="Z120" s="429">
        <f t="shared" si="77"/>
        <v>0</v>
      </c>
      <c r="AA120" s="429">
        <f t="shared" si="78"/>
        <v>1</v>
      </c>
      <c r="AB120" s="429">
        <f t="shared" si="79"/>
        <v>0</v>
      </c>
      <c r="AC120" s="429">
        <f t="shared" si="80"/>
        <v>0</v>
      </c>
      <c r="AD120" s="429">
        <f t="shared" si="81"/>
        <v>0</v>
      </c>
      <c r="AE120" s="429">
        <f t="shared" si="82"/>
        <v>0</v>
      </c>
      <c r="AF120" s="429">
        <f t="shared" si="83"/>
        <v>0</v>
      </c>
      <c r="AG120" s="429">
        <f t="shared" si="84"/>
        <v>0</v>
      </c>
      <c r="AH120" s="387">
        <f t="shared" si="85"/>
        <v>0</v>
      </c>
      <c r="AI120" s="793">
        <v>5510</v>
      </c>
      <c r="AJ120" s="784"/>
      <c r="AK120" s="787"/>
      <c r="AL120" s="788"/>
      <c r="AM120" s="413">
        <f t="shared" si="86"/>
        <v>0</v>
      </c>
      <c r="AN120" s="30"/>
      <c r="AO120" s="372" t="str">
        <f t="shared" si="87"/>
        <v>----</v>
      </c>
      <c r="AP120" s="372" t="str">
        <f t="shared" si="88"/>
        <v>----</v>
      </c>
      <c r="AQ120" s="807" t="str">
        <f t="shared" si="89"/>
        <v>no outlier detected</v>
      </c>
      <c r="AR120" s="807"/>
      <c r="AS120" s="540">
        <f t="shared" si="90"/>
        <v>40</v>
      </c>
      <c r="AT120" s="541">
        <f t="shared" si="91"/>
        <v>2.6</v>
      </c>
      <c r="AU120" s="542">
        <f t="shared" si="92"/>
        <v>8.6143199021469599</v>
      </c>
      <c r="AV120" s="542">
        <f t="shared" si="93"/>
        <v>0</v>
      </c>
      <c r="AW120" s="542">
        <f t="shared" si="94"/>
        <v>8.6143199021469599</v>
      </c>
      <c r="AX120" s="542">
        <f t="shared" si="95"/>
        <v>1.108910891089109</v>
      </c>
      <c r="AY120" s="541">
        <f t="shared" si="96"/>
        <v>44.35643564356436</v>
      </c>
      <c r="AZ120" s="541">
        <f t="shared" si="97"/>
        <v>2.5926339285714284</v>
      </c>
      <c r="BA120" s="434">
        <f t="shared" si="98"/>
        <v>-1.7801767679358704E-2</v>
      </c>
      <c r="BB120" s="435">
        <f t="shared" si="99"/>
        <v>0</v>
      </c>
      <c r="BC120" s="434">
        <f t="shared" si="100"/>
        <v>3.1690293250986016E-4</v>
      </c>
      <c r="BD120" s="434">
        <f t="shared" si="101"/>
        <v>0</v>
      </c>
      <c r="BE120" s="434">
        <f t="shared" si="102"/>
        <v>-5.6414323814480215E-6</v>
      </c>
      <c r="BF120" s="436">
        <f t="shared" si="103"/>
        <v>2.5926339285714284</v>
      </c>
      <c r="BG120" s="437">
        <f t="shared" si="104"/>
        <v>5510</v>
      </c>
      <c r="BH120" s="434"/>
      <c r="BI120" s="434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  <c r="DD120" s="143"/>
      <c r="DE120" s="143"/>
      <c r="DF120" s="143"/>
      <c r="DG120" s="143"/>
      <c r="DH120" s="143"/>
      <c r="DI120" s="143"/>
      <c r="DJ120" s="143"/>
      <c r="DK120" s="143"/>
      <c r="DL120" s="143"/>
      <c r="DM120" s="143"/>
      <c r="DN120" s="143"/>
      <c r="DO120" s="143"/>
      <c r="DP120" s="143"/>
      <c r="DQ120" s="143"/>
      <c r="DR120" s="143"/>
      <c r="DS120" s="143"/>
      <c r="DT120" s="143"/>
      <c r="DU120" s="143"/>
      <c r="DV120" s="143"/>
      <c r="DW120" s="143"/>
      <c r="DX120" s="143"/>
      <c r="DY120" s="143"/>
      <c r="DZ120" s="143"/>
      <c r="EA120" s="143"/>
      <c r="EB120" s="143"/>
      <c r="EC120" s="143"/>
      <c r="ED120" s="143"/>
      <c r="EE120" s="143"/>
      <c r="EF120" s="143"/>
      <c r="EG120" s="143"/>
      <c r="EH120" s="143"/>
      <c r="EI120" s="143"/>
      <c r="EJ120" s="143"/>
      <c r="EK120" s="143"/>
      <c r="EL120" s="143"/>
      <c r="EM120" s="143"/>
      <c r="EN120" s="143"/>
      <c r="EO120" s="143"/>
      <c r="EP120" s="143"/>
      <c r="EQ120" s="143"/>
      <c r="ER120" s="143"/>
      <c r="ES120" s="143"/>
      <c r="ET120" s="143"/>
      <c r="EU120" s="143"/>
      <c r="EV120" s="143"/>
    </row>
    <row r="121" spans="1:152" x14ac:dyDescent="0.25">
      <c r="A121" s="704" t="s">
        <v>71</v>
      </c>
      <c r="B121" s="704"/>
      <c r="C121" s="705"/>
      <c r="D121" s="704"/>
      <c r="E121" s="704"/>
      <c r="F121" s="704"/>
      <c r="G121" s="704"/>
      <c r="H121" s="704"/>
      <c r="I121" s="704"/>
      <c r="J121" s="704"/>
      <c r="K121" s="704"/>
      <c r="L121" s="704"/>
      <c r="M121" s="704"/>
      <c r="N121" s="704"/>
      <c r="O121" s="704"/>
      <c r="P121" s="405"/>
      <c r="Q121" s="431">
        <f t="shared" si="105"/>
        <v>100</v>
      </c>
      <c r="R121" s="776">
        <v>9361500</v>
      </c>
      <c r="S121" s="775">
        <v>40327</v>
      </c>
      <c r="T121" s="384">
        <f t="shared" si="106"/>
        <v>2010</v>
      </c>
      <c r="U121" s="428">
        <f t="shared" si="72"/>
        <v>2010</v>
      </c>
      <c r="V121" s="428">
        <f t="shared" si="73"/>
        <v>5</v>
      </c>
      <c r="W121" s="429">
        <f t="shared" si="74"/>
        <v>0</v>
      </c>
      <c r="X121" s="429">
        <f t="shared" si="75"/>
        <v>0</v>
      </c>
      <c r="Y121" s="429">
        <f t="shared" si="76"/>
        <v>0</v>
      </c>
      <c r="Z121" s="429">
        <f t="shared" si="77"/>
        <v>0</v>
      </c>
      <c r="AA121" s="429">
        <f t="shared" si="78"/>
        <v>1</v>
      </c>
      <c r="AB121" s="429">
        <f t="shared" si="79"/>
        <v>0</v>
      </c>
      <c r="AC121" s="429">
        <f t="shared" si="80"/>
        <v>0</v>
      </c>
      <c r="AD121" s="429">
        <f t="shared" si="81"/>
        <v>0</v>
      </c>
      <c r="AE121" s="429">
        <f t="shared" si="82"/>
        <v>0</v>
      </c>
      <c r="AF121" s="429">
        <f t="shared" si="83"/>
        <v>0</v>
      </c>
      <c r="AG121" s="429">
        <f t="shared" si="84"/>
        <v>0</v>
      </c>
      <c r="AH121" s="387">
        <f t="shared" si="85"/>
        <v>0</v>
      </c>
      <c r="AI121" s="792">
        <v>5140</v>
      </c>
      <c r="AJ121" s="766"/>
      <c r="AK121" s="790"/>
      <c r="AL121" s="791"/>
      <c r="AM121" s="413">
        <f t="shared" si="86"/>
        <v>0</v>
      </c>
      <c r="AN121" s="30"/>
      <c r="AO121" s="371" t="str">
        <f t="shared" si="87"/>
        <v>----</v>
      </c>
      <c r="AP121" s="371" t="str">
        <f t="shared" si="88"/>
        <v>----</v>
      </c>
      <c r="AQ121" s="806" t="str">
        <f t="shared" si="89"/>
        <v>no outlier detected</v>
      </c>
      <c r="AR121" s="806"/>
      <c r="AS121" s="431">
        <f t="shared" si="90"/>
        <v>46</v>
      </c>
      <c r="AT121" s="432">
        <f t="shared" si="91"/>
        <v>2.2608695652173911</v>
      </c>
      <c r="AU121" s="433">
        <f t="shared" si="92"/>
        <v>8.5448083584492114</v>
      </c>
      <c r="AV121" s="433">
        <f t="shared" si="93"/>
        <v>0</v>
      </c>
      <c r="AW121" s="433">
        <f t="shared" si="94"/>
        <v>8.5448083584492114</v>
      </c>
      <c r="AX121" s="433">
        <f t="shared" si="95"/>
        <v>1.108910891089109</v>
      </c>
      <c r="AY121" s="432">
        <f t="shared" si="96"/>
        <v>51.009900990099013</v>
      </c>
      <c r="AZ121" s="432">
        <f t="shared" si="97"/>
        <v>2.2544642857142856</v>
      </c>
      <c r="BA121" s="434">
        <f t="shared" si="98"/>
        <v>-8.7313311377107183E-2</v>
      </c>
      <c r="BB121" s="435">
        <f t="shared" si="99"/>
        <v>0</v>
      </c>
      <c r="BC121" s="434">
        <f t="shared" si="100"/>
        <v>7.6236143436356745E-3</v>
      </c>
      <c r="BD121" s="434">
        <f t="shared" si="101"/>
        <v>0</v>
      </c>
      <c r="BE121" s="434">
        <f t="shared" si="102"/>
        <v>-6.6564301300484226E-4</v>
      </c>
      <c r="BF121" s="436">
        <f t="shared" si="103"/>
        <v>2.2544642857142856</v>
      </c>
      <c r="BG121" s="437">
        <f t="shared" si="104"/>
        <v>5140</v>
      </c>
      <c r="BH121" s="434"/>
      <c r="BI121" s="434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  <c r="DD121" s="143"/>
      <c r="DE121" s="143"/>
      <c r="DF121" s="143"/>
      <c r="DG121" s="143"/>
      <c r="DH121" s="143"/>
      <c r="DI121" s="143"/>
      <c r="DJ121" s="143"/>
      <c r="DK121" s="143"/>
      <c r="DL121" s="143"/>
      <c r="DM121" s="143"/>
      <c r="DN121" s="143"/>
      <c r="DO121" s="143"/>
      <c r="DP121" s="143"/>
      <c r="DQ121" s="143"/>
      <c r="DR121" s="143"/>
      <c r="DS121" s="143"/>
      <c r="DT121" s="143"/>
      <c r="DU121" s="143"/>
      <c r="DV121" s="143"/>
      <c r="DW121" s="143"/>
      <c r="DX121" s="143"/>
      <c r="DY121" s="143"/>
      <c r="DZ121" s="143"/>
      <c r="EA121" s="143"/>
      <c r="EB121" s="143"/>
      <c r="EC121" s="143"/>
      <c r="ED121" s="143"/>
      <c r="EE121" s="143"/>
      <c r="EF121" s="143"/>
      <c r="EG121" s="143"/>
      <c r="EH121" s="143"/>
      <c r="EI121" s="143"/>
      <c r="EJ121" s="143"/>
      <c r="EK121" s="143"/>
      <c r="EL121" s="143"/>
      <c r="EM121" s="143"/>
      <c r="EN121" s="143"/>
      <c r="EO121" s="143"/>
      <c r="EP121" s="143"/>
      <c r="EQ121" s="143"/>
      <c r="ER121" s="143"/>
      <c r="ES121" s="143"/>
      <c r="ET121" s="143"/>
      <c r="EU121" s="143"/>
      <c r="EV121" s="143"/>
    </row>
    <row r="122" spans="1:152" x14ac:dyDescent="0.25">
      <c r="A122" s="704" t="s">
        <v>9</v>
      </c>
      <c r="B122" s="704"/>
      <c r="C122" s="705"/>
      <c r="D122" s="704"/>
      <c r="E122" s="704"/>
      <c r="F122" s="704"/>
      <c r="G122" s="704"/>
      <c r="H122" s="704"/>
      <c r="I122" s="704"/>
      <c r="J122" s="704"/>
      <c r="K122" s="704"/>
      <c r="L122" s="704"/>
      <c r="M122" s="704"/>
      <c r="N122" s="704"/>
      <c r="O122" s="704"/>
      <c r="P122" s="405"/>
      <c r="Q122" s="431">
        <f t="shared" si="105"/>
        <v>101</v>
      </c>
      <c r="R122" s="776">
        <v>9361500</v>
      </c>
      <c r="S122" s="775">
        <v>40701</v>
      </c>
      <c r="T122" s="384">
        <f t="shared" si="106"/>
        <v>2011</v>
      </c>
      <c r="U122" s="428">
        <f t="shared" si="72"/>
        <v>2011</v>
      </c>
      <c r="V122" s="428">
        <f t="shared" si="73"/>
        <v>6</v>
      </c>
      <c r="W122" s="429">
        <f t="shared" si="74"/>
        <v>0</v>
      </c>
      <c r="X122" s="429">
        <f t="shared" si="75"/>
        <v>0</v>
      </c>
      <c r="Y122" s="429">
        <f t="shared" si="76"/>
        <v>0</v>
      </c>
      <c r="Z122" s="429">
        <f t="shared" si="77"/>
        <v>0</v>
      </c>
      <c r="AA122" s="429">
        <f t="shared" si="78"/>
        <v>0</v>
      </c>
      <c r="AB122" s="429">
        <f t="shared" si="79"/>
        <v>1</v>
      </c>
      <c r="AC122" s="429">
        <f t="shared" si="80"/>
        <v>0</v>
      </c>
      <c r="AD122" s="429">
        <f t="shared" si="81"/>
        <v>0</v>
      </c>
      <c r="AE122" s="429">
        <f t="shared" si="82"/>
        <v>0</v>
      </c>
      <c r="AF122" s="429">
        <f t="shared" si="83"/>
        <v>0</v>
      </c>
      <c r="AG122" s="429">
        <f t="shared" si="84"/>
        <v>0</v>
      </c>
      <c r="AH122" s="387">
        <f t="shared" si="85"/>
        <v>0</v>
      </c>
      <c r="AI122" s="792">
        <v>5570</v>
      </c>
      <c r="AJ122" s="766"/>
      <c r="AK122" s="790"/>
      <c r="AL122" s="791"/>
      <c r="AM122" s="413">
        <f t="shared" si="86"/>
        <v>0</v>
      </c>
      <c r="AN122" s="30"/>
      <c r="AO122" s="371" t="str">
        <f t="shared" si="87"/>
        <v>----</v>
      </c>
      <c r="AP122" s="371" t="str">
        <f t="shared" si="88"/>
        <v>----</v>
      </c>
      <c r="AQ122" s="806" t="str">
        <f t="shared" si="89"/>
        <v>no outlier detected</v>
      </c>
      <c r="AR122" s="806"/>
      <c r="AS122" s="431">
        <f t="shared" si="90"/>
        <v>37</v>
      </c>
      <c r="AT122" s="432">
        <f t="shared" si="91"/>
        <v>2.810810810810811</v>
      </c>
      <c r="AU122" s="433">
        <f t="shared" si="92"/>
        <v>8.6251503329213293</v>
      </c>
      <c r="AV122" s="433">
        <f t="shared" si="93"/>
        <v>0</v>
      </c>
      <c r="AW122" s="433">
        <f t="shared" si="94"/>
        <v>8.6251503329213293</v>
      </c>
      <c r="AX122" s="433">
        <f t="shared" si="95"/>
        <v>1.108910891089109</v>
      </c>
      <c r="AY122" s="432">
        <f t="shared" si="96"/>
        <v>41.029702970297031</v>
      </c>
      <c r="AZ122" s="432">
        <f t="shared" si="97"/>
        <v>2.8028474903474905</v>
      </c>
      <c r="BA122" s="434">
        <f t="shared" si="98"/>
        <v>-6.9713369049893004E-3</v>
      </c>
      <c r="BB122" s="435">
        <f t="shared" si="99"/>
        <v>0</v>
      </c>
      <c r="BC122" s="434">
        <f t="shared" si="100"/>
        <v>4.8599538242865798E-5</v>
      </c>
      <c r="BD122" s="434">
        <f t="shared" si="101"/>
        <v>0</v>
      </c>
      <c r="BE122" s="434">
        <f t="shared" si="102"/>
        <v>-3.388037545179292E-7</v>
      </c>
      <c r="BF122" s="436">
        <f t="shared" si="103"/>
        <v>2.8028474903474905</v>
      </c>
      <c r="BG122" s="437">
        <f t="shared" si="104"/>
        <v>5570</v>
      </c>
      <c r="BH122" s="434"/>
      <c r="BI122" s="434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  <c r="DD122" s="143"/>
      <c r="DE122" s="143"/>
      <c r="DF122" s="143"/>
      <c r="DG122" s="143"/>
      <c r="DH122" s="143"/>
      <c r="DI122" s="143"/>
      <c r="DJ122" s="143"/>
      <c r="DK122" s="143"/>
      <c r="DL122" s="143"/>
      <c r="DM122" s="143"/>
      <c r="DN122" s="143"/>
      <c r="DO122" s="143"/>
      <c r="DP122" s="143"/>
      <c r="DQ122" s="143"/>
      <c r="DR122" s="143"/>
      <c r="DS122" s="143"/>
      <c r="DT122" s="143"/>
      <c r="DU122" s="143"/>
      <c r="DV122" s="143"/>
      <c r="DW122" s="143"/>
      <c r="DX122" s="143"/>
      <c r="DY122" s="143"/>
      <c r="DZ122" s="143"/>
      <c r="EA122" s="143"/>
      <c r="EB122" s="143"/>
      <c r="EC122" s="143"/>
      <c r="ED122" s="143"/>
      <c r="EE122" s="143"/>
      <c r="EF122" s="143"/>
      <c r="EG122" s="143"/>
      <c r="EH122" s="143"/>
      <c r="EI122" s="143"/>
      <c r="EJ122" s="143"/>
      <c r="EK122" s="143"/>
      <c r="EL122" s="143"/>
      <c r="EM122" s="143"/>
      <c r="EN122" s="143"/>
      <c r="EO122" s="143"/>
      <c r="EP122" s="143"/>
      <c r="EQ122" s="143"/>
      <c r="ER122" s="143"/>
      <c r="ES122" s="143"/>
      <c r="ET122" s="143"/>
      <c r="EU122" s="143"/>
      <c r="EV122" s="143"/>
    </row>
    <row r="123" spans="1:152" x14ac:dyDescent="0.25">
      <c r="A123" s="704" t="s">
        <v>9</v>
      </c>
      <c r="B123" s="704"/>
      <c r="C123" s="705"/>
      <c r="D123" s="704"/>
      <c r="E123" s="704"/>
      <c r="F123" s="704"/>
      <c r="G123" s="704"/>
      <c r="H123" s="704"/>
      <c r="I123" s="704"/>
      <c r="J123" s="704"/>
      <c r="K123" s="704"/>
      <c r="L123" s="704"/>
      <c r="M123" s="704"/>
      <c r="N123" s="704"/>
      <c r="O123" s="704"/>
      <c r="P123" s="405"/>
      <c r="Q123" s="431">
        <f t="shared" si="105"/>
        <v>102</v>
      </c>
      <c r="R123" s="776">
        <v>9361500</v>
      </c>
      <c r="S123" s="775">
        <v>41035</v>
      </c>
      <c r="T123" s="384">
        <f t="shared" si="106"/>
        <v>2012</v>
      </c>
      <c r="U123" s="428">
        <f t="shared" si="72"/>
        <v>2012</v>
      </c>
      <c r="V123" s="428">
        <f t="shared" si="73"/>
        <v>5</v>
      </c>
      <c r="W123" s="429">
        <f t="shared" si="74"/>
        <v>0</v>
      </c>
      <c r="X123" s="429">
        <f t="shared" si="75"/>
        <v>0</v>
      </c>
      <c r="Y123" s="429">
        <f t="shared" si="76"/>
        <v>0</v>
      </c>
      <c r="Z123" s="429">
        <f t="shared" si="77"/>
        <v>0</v>
      </c>
      <c r="AA123" s="429">
        <f t="shared" si="78"/>
        <v>1</v>
      </c>
      <c r="AB123" s="429">
        <f t="shared" si="79"/>
        <v>0</v>
      </c>
      <c r="AC123" s="429">
        <f t="shared" si="80"/>
        <v>0</v>
      </c>
      <c r="AD123" s="429">
        <f t="shared" si="81"/>
        <v>0</v>
      </c>
      <c r="AE123" s="429">
        <f t="shared" si="82"/>
        <v>0</v>
      </c>
      <c r="AF123" s="429">
        <f t="shared" si="83"/>
        <v>0</v>
      </c>
      <c r="AG123" s="429">
        <f t="shared" si="84"/>
        <v>0</v>
      </c>
      <c r="AH123" s="387">
        <f t="shared" si="85"/>
        <v>0</v>
      </c>
      <c r="AI123" s="792">
        <v>2290</v>
      </c>
      <c r="AJ123" s="766"/>
      <c r="AK123" s="790"/>
      <c r="AL123" s="791"/>
      <c r="AM123" s="413">
        <f t="shared" si="86"/>
        <v>0</v>
      </c>
      <c r="AN123" s="30"/>
      <c r="AO123" s="371" t="str">
        <f t="shared" si="87"/>
        <v>----</v>
      </c>
      <c r="AP123" s="371" t="str">
        <f t="shared" si="88"/>
        <v>----</v>
      </c>
      <c r="AQ123" s="806" t="str">
        <f t="shared" si="89"/>
        <v>no outlier detected</v>
      </c>
      <c r="AR123" s="806"/>
      <c r="AS123" s="431">
        <f t="shared" si="90"/>
        <v>101</v>
      </c>
      <c r="AT123" s="432">
        <f t="shared" si="91"/>
        <v>1.0297029702970297</v>
      </c>
      <c r="AU123" s="433">
        <f t="shared" si="92"/>
        <v>7.736307096548285</v>
      </c>
      <c r="AV123" s="433">
        <f t="shared" si="93"/>
        <v>0</v>
      </c>
      <c r="AW123" s="433">
        <f t="shared" si="94"/>
        <v>7.736307096548285</v>
      </c>
      <c r="AX123" s="433">
        <f t="shared" si="95"/>
        <v>1.108910891089109</v>
      </c>
      <c r="AY123" s="432">
        <f t="shared" si="96"/>
        <v>112.00000000000001</v>
      </c>
      <c r="AZ123" s="432">
        <f t="shared" si="97"/>
        <v>1.0267857142857142</v>
      </c>
      <c r="BA123" s="434">
        <f t="shared" si="98"/>
        <v>-0.8958145732780336</v>
      </c>
      <c r="BB123" s="435">
        <f t="shared" si="99"/>
        <v>0</v>
      </c>
      <c r="BC123" s="434">
        <f t="shared" si="100"/>
        <v>0.8024837496973054</v>
      </c>
      <c r="BD123" s="434">
        <f t="shared" si="101"/>
        <v>0</v>
      </c>
      <c r="BE123" s="434">
        <f t="shared" si="102"/>
        <v>-0.71887663779764799</v>
      </c>
      <c r="BF123" s="436">
        <f t="shared" si="103"/>
        <v>1.0267857142857142</v>
      </c>
      <c r="BG123" s="437">
        <f t="shared" si="104"/>
        <v>2290</v>
      </c>
      <c r="BH123" s="434"/>
      <c r="BI123" s="434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3"/>
      <c r="DO123" s="143"/>
      <c r="DP123" s="143"/>
      <c r="DQ123" s="143"/>
      <c r="DR123" s="143"/>
      <c r="DS123" s="143"/>
      <c r="DT123" s="143"/>
      <c r="DU123" s="143"/>
      <c r="DV123" s="143"/>
      <c r="DW123" s="143"/>
      <c r="DX123" s="143"/>
      <c r="DY123" s="143"/>
      <c r="DZ123" s="143"/>
      <c r="EA123" s="143"/>
      <c r="EB123" s="143"/>
      <c r="EC123" s="143"/>
      <c r="ED123" s="143"/>
      <c r="EE123" s="143"/>
      <c r="EF123" s="143"/>
      <c r="EG123" s="143"/>
      <c r="EH123" s="143"/>
      <c r="EI123" s="143"/>
      <c r="EJ123" s="143"/>
      <c r="EK123" s="143"/>
      <c r="EL123" s="143"/>
      <c r="EM123" s="143"/>
      <c r="EN123" s="143"/>
      <c r="EO123" s="143"/>
      <c r="EP123" s="143"/>
      <c r="EQ123" s="143"/>
      <c r="ER123" s="143"/>
      <c r="ES123" s="143"/>
      <c r="ET123" s="143"/>
      <c r="EU123" s="143"/>
      <c r="EV123" s="143"/>
    </row>
    <row r="124" spans="1:152" x14ac:dyDescent="0.25">
      <c r="A124" s="704" t="s">
        <v>12</v>
      </c>
      <c r="B124" s="704" t="s">
        <v>13</v>
      </c>
      <c r="C124" s="705" t="s">
        <v>14</v>
      </c>
      <c r="D124" s="704" t="s">
        <v>72</v>
      </c>
      <c r="E124" s="704" t="s">
        <v>15</v>
      </c>
      <c r="F124" s="704" t="s">
        <v>16</v>
      </c>
      <c r="G124" s="704" t="s">
        <v>73</v>
      </c>
      <c r="H124" s="704" t="s">
        <v>74</v>
      </c>
      <c r="I124" s="704" t="s">
        <v>75</v>
      </c>
      <c r="J124" s="704" t="s">
        <v>76</v>
      </c>
      <c r="K124" s="704" t="s">
        <v>77</v>
      </c>
      <c r="L124" s="704" t="s">
        <v>78</v>
      </c>
      <c r="M124" s="704" t="s">
        <v>79</v>
      </c>
      <c r="N124" s="704"/>
      <c r="O124" s="704"/>
      <c r="P124" s="405"/>
      <c r="Q124" s="431">
        <f t="shared" si="105"/>
        <v>103</v>
      </c>
      <c r="R124" s="776">
        <v>9361500</v>
      </c>
      <c r="S124" s="775">
        <v>41412</v>
      </c>
      <c r="T124" s="384">
        <f t="shared" si="106"/>
        <v>2013</v>
      </c>
      <c r="U124" s="428">
        <f t="shared" si="72"/>
        <v>2013</v>
      </c>
      <c r="V124" s="428">
        <f t="shared" si="73"/>
        <v>5</v>
      </c>
      <c r="W124" s="429">
        <f t="shared" si="74"/>
        <v>0</v>
      </c>
      <c r="X124" s="429">
        <f t="shared" si="75"/>
        <v>0</v>
      </c>
      <c r="Y124" s="429">
        <f t="shared" si="76"/>
        <v>0</v>
      </c>
      <c r="Z124" s="429">
        <f t="shared" si="77"/>
        <v>0</v>
      </c>
      <c r="AA124" s="429">
        <f t="shared" si="78"/>
        <v>1</v>
      </c>
      <c r="AB124" s="429">
        <f t="shared" si="79"/>
        <v>0</v>
      </c>
      <c r="AC124" s="429">
        <f t="shared" si="80"/>
        <v>0</v>
      </c>
      <c r="AD124" s="429">
        <f t="shared" si="81"/>
        <v>0</v>
      </c>
      <c r="AE124" s="429">
        <f t="shared" si="82"/>
        <v>0</v>
      </c>
      <c r="AF124" s="429">
        <f t="shared" si="83"/>
        <v>0</v>
      </c>
      <c r="AG124" s="429">
        <f t="shared" si="84"/>
        <v>0</v>
      </c>
      <c r="AH124" s="387">
        <f t="shared" si="85"/>
        <v>0</v>
      </c>
      <c r="AI124" s="792">
        <v>2990</v>
      </c>
      <c r="AJ124" s="766"/>
      <c r="AK124" s="790"/>
      <c r="AL124" s="791"/>
      <c r="AM124" s="413">
        <f t="shared" si="86"/>
        <v>0</v>
      </c>
      <c r="AN124" s="30"/>
      <c r="AO124" s="371" t="str">
        <f t="shared" si="87"/>
        <v>----</v>
      </c>
      <c r="AP124" s="371" t="str">
        <f t="shared" si="88"/>
        <v>----</v>
      </c>
      <c r="AQ124" s="806" t="str">
        <f t="shared" si="89"/>
        <v>no outlier detected</v>
      </c>
      <c r="AR124" s="806"/>
      <c r="AS124" s="431">
        <f t="shared" si="90"/>
        <v>96</v>
      </c>
      <c r="AT124" s="432">
        <f t="shared" si="91"/>
        <v>1.0833333333333333</v>
      </c>
      <c r="AU124" s="433">
        <f t="shared" si="92"/>
        <v>8.0030286663847328</v>
      </c>
      <c r="AV124" s="433">
        <f t="shared" si="93"/>
        <v>0</v>
      </c>
      <c r="AW124" s="433">
        <f t="shared" si="94"/>
        <v>8.0030286663847328</v>
      </c>
      <c r="AX124" s="433">
        <f t="shared" si="95"/>
        <v>1.108910891089109</v>
      </c>
      <c r="AY124" s="432">
        <f t="shared" si="96"/>
        <v>106.45544554455446</v>
      </c>
      <c r="AZ124" s="432">
        <f t="shared" si="97"/>
        <v>1.0802641369047619</v>
      </c>
      <c r="BA124" s="434">
        <f t="shared" si="98"/>
        <v>-0.62909300344158581</v>
      </c>
      <c r="BB124" s="435">
        <f t="shared" si="99"/>
        <v>0</v>
      </c>
      <c r="BC124" s="434">
        <f t="shared" si="100"/>
        <v>0.39575800697915509</v>
      </c>
      <c r="BD124" s="434">
        <f t="shared" si="101"/>
        <v>0</v>
      </c>
      <c r="BE124" s="434">
        <f t="shared" si="102"/>
        <v>-0.24896859324657275</v>
      </c>
      <c r="BF124" s="436">
        <f t="shared" si="103"/>
        <v>1.0802641369047619</v>
      </c>
      <c r="BG124" s="437">
        <f t="shared" si="104"/>
        <v>2990</v>
      </c>
      <c r="BH124" s="434"/>
      <c r="BI124" s="434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3"/>
      <c r="DO124" s="143"/>
      <c r="DP124" s="143"/>
      <c r="DQ124" s="143"/>
      <c r="DR124" s="143"/>
      <c r="DS124" s="143"/>
      <c r="DT124" s="143"/>
      <c r="DU124" s="143"/>
      <c r="DV124" s="143"/>
      <c r="DW124" s="143"/>
      <c r="DX124" s="143"/>
      <c r="DY124" s="143"/>
      <c r="DZ124" s="143"/>
      <c r="EA124" s="143"/>
      <c r="EB124" s="143"/>
      <c r="EC124" s="143"/>
      <c r="ED124" s="143"/>
      <c r="EE124" s="143"/>
      <c r="EF124" s="143"/>
      <c r="EG124" s="143"/>
      <c r="EH124" s="143"/>
      <c r="EI124" s="143"/>
      <c r="EJ124" s="143"/>
      <c r="EK124" s="143"/>
      <c r="EL124" s="143"/>
      <c r="EM124" s="143"/>
      <c r="EN124" s="143"/>
      <c r="EO124" s="143"/>
      <c r="EP124" s="143"/>
      <c r="EQ124" s="143"/>
      <c r="ER124" s="143"/>
      <c r="ES124" s="143"/>
      <c r="ET124" s="143"/>
      <c r="EU124" s="143"/>
      <c r="EV124" s="143"/>
    </row>
    <row r="125" spans="1:152" x14ac:dyDescent="0.25">
      <c r="A125" s="704" t="s">
        <v>20</v>
      </c>
      <c r="B125" s="704" t="s">
        <v>21</v>
      </c>
      <c r="C125" s="705" t="s">
        <v>22</v>
      </c>
      <c r="D125" s="704" t="s">
        <v>80</v>
      </c>
      <c r="E125" s="704" t="s">
        <v>23</v>
      </c>
      <c r="F125" s="704" t="s">
        <v>24</v>
      </c>
      <c r="G125" s="704" t="s">
        <v>23</v>
      </c>
      <c r="H125" s="704" t="s">
        <v>81</v>
      </c>
      <c r="I125" s="704" t="s">
        <v>82</v>
      </c>
      <c r="J125" s="704" t="s">
        <v>22</v>
      </c>
      <c r="K125" s="704" t="s">
        <v>80</v>
      </c>
      <c r="L125" s="704" t="s">
        <v>23</v>
      </c>
      <c r="M125" s="704" t="s">
        <v>83</v>
      </c>
      <c r="N125" s="704"/>
      <c r="O125" s="704"/>
      <c r="P125" s="405"/>
      <c r="Q125" s="431" t="str">
        <f t="shared" si="105"/>
        <v>----</v>
      </c>
      <c r="R125" s="776"/>
      <c r="S125" s="775"/>
      <c r="T125" s="384" t="str">
        <f t="shared" si="106"/>
        <v>----</v>
      </c>
      <c r="U125" s="428">
        <f t="shared" si="72"/>
        <v>-10</v>
      </c>
      <c r="V125" s="428" t="str">
        <f t="shared" si="73"/>
        <v>----</v>
      </c>
      <c r="W125" s="429">
        <f t="shared" si="74"/>
        <v>0</v>
      </c>
      <c r="X125" s="429">
        <f t="shared" si="75"/>
        <v>0</v>
      </c>
      <c r="Y125" s="429">
        <f t="shared" si="76"/>
        <v>0</v>
      </c>
      <c r="Z125" s="429">
        <f t="shared" si="77"/>
        <v>0</v>
      </c>
      <c r="AA125" s="429">
        <f t="shared" si="78"/>
        <v>0</v>
      </c>
      <c r="AB125" s="429">
        <f t="shared" si="79"/>
        <v>0</v>
      </c>
      <c r="AC125" s="429">
        <f t="shared" si="80"/>
        <v>0</v>
      </c>
      <c r="AD125" s="429">
        <f t="shared" si="81"/>
        <v>0</v>
      </c>
      <c r="AE125" s="429">
        <f t="shared" si="82"/>
        <v>0</v>
      </c>
      <c r="AF125" s="429">
        <f t="shared" si="83"/>
        <v>0</v>
      </c>
      <c r="AG125" s="429">
        <f t="shared" si="84"/>
        <v>0</v>
      </c>
      <c r="AH125" s="387">
        <f t="shared" si="85"/>
        <v>0</v>
      </c>
      <c r="AI125" s="792"/>
      <c r="AJ125" s="766"/>
      <c r="AK125" s="790"/>
      <c r="AL125" s="791"/>
      <c r="AM125" s="413">
        <f t="shared" si="86"/>
        <v>0</v>
      </c>
      <c r="AN125" s="30"/>
      <c r="AO125" s="371" t="str">
        <f t="shared" si="87"/>
        <v>----</v>
      </c>
      <c r="AP125" s="371" t="str">
        <f t="shared" si="88"/>
        <v>----</v>
      </c>
      <c r="AQ125" s="806" t="str">
        <f t="shared" si="89"/>
        <v>----</v>
      </c>
      <c r="AR125" s="806"/>
      <c r="AS125" s="431" t="str">
        <f t="shared" si="90"/>
        <v>----</v>
      </c>
      <c r="AT125" s="432" t="str">
        <f t="shared" si="91"/>
        <v xml:space="preserve"> </v>
      </c>
      <c r="AU125" s="433" t="str">
        <f t="shared" si="92"/>
        <v>----</v>
      </c>
      <c r="AV125" s="433" t="str">
        <f t="shared" si="93"/>
        <v>----</v>
      </c>
      <c r="AW125" s="433" t="str">
        <f t="shared" si="94"/>
        <v>----</v>
      </c>
      <c r="AX125" s="433" t="str">
        <f t="shared" si="95"/>
        <v>----</v>
      </c>
      <c r="AY125" s="432" t="str">
        <f t="shared" si="96"/>
        <v>----</v>
      </c>
      <c r="AZ125" s="432" t="str">
        <f t="shared" si="97"/>
        <v>----</v>
      </c>
      <c r="BA125" s="434" t="str">
        <f t="shared" si="98"/>
        <v>----</v>
      </c>
      <c r="BB125" s="435" t="str">
        <f t="shared" si="99"/>
        <v>----</v>
      </c>
      <c r="BC125" s="434" t="str">
        <f t="shared" si="100"/>
        <v>----</v>
      </c>
      <c r="BD125" s="434" t="str">
        <f t="shared" si="101"/>
        <v>----</v>
      </c>
      <c r="BE125" s="434" t="str">
        <f t="shared" si="102"/>
        <v>----</v>
      </c>
      <c r="BF125" s="436">
        <f t="shared" si="103"/>
        <v>0.01</v>
      </c>
      <c r="BG125" s="437">
        <f t="shared" si="104"/>
        <v>-10</v>
      </c>
      <c r="BH125" s="434"/>
      <c r="BI125" s="434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  <c r="DD125" s="143"/>
      <c r="DE125" s="143"/>
      <c r="DF125" s="143"/>
      <c r="DG125" s="143"/>
      <c r="DH125" s="143"/>
      <c r="DI125" s="143"/>
      <c r="DJ125" s="143"/>
      <c r="DK125" s="143"/>
      <c r="DL125" s="143"/>
      <c r="DM125" s="143"/>
      <c r="DN125" s="143"/>
      <c r="DO125" s="143"/>
      <c r="DP125" s="143"/>
      <c r="DQ125" s="143"/>
      <c r="DR125" s="143"/>
      <c r="DS125" s="143"/>
      <c r="DT125" s="143"/>
      <c r="DU125" s="143"/>
      <c r="DV125" s="143"/>
      <c r="DW125" s="143"/>
      <c r="DX125" s="143"/>
      <c r="DY125" s="143"/>
      <c r="DZ125" s="143"/>
      <c r="EA125" s="143"/>
      <c r="EB125" s="143"/>
      <c r="EC125" s="143"/>
      <c r="ED125" s="143"/>
      <c r="EE125" s="143"/>
      <c r="EF125" s="143"/>
      <c r="EG125" s="143"/>
      <c r="EH125" s="143"/>
      <c r="EI125" s="143"/>
      <c r="EJ125" s="143"/>
      <c r="EK125" s="143"/>
      <c r="EL125" s="143"/>
      <c r="EM125" s="143"/>
      <c r="EN125" s="143"/>
      <c r="EO125" s="143"/>
      <c r="EP125" s="143"/>
      <c r="EQ125" s="143"/>
      <c r="ER125" s="143"/>
      <c r="ES125" s="143"/>
      <c r="ET125" s="143"/>
      <c r="EU125" s="143"/>
      <c r="EV125" s="143"/>
    </row>
    <row r="126" spans="1:152" x14ac:dyDescent="0.25">
      <c r="A126" s="704"/>
      <c r="B126" s="704"/>
      <c r="C126" s="705"/>
      <c r="D126" s="704"/>
      <c r="E126" s="704"/>
      <c r="F126" s="704"/>
      <c r="G126" s="704"/>
      <c r="H126" s="704"/>
      <c r="I126" s="704"/>
      <c r="J126" s="704"/>
      <c r="K126" s="704"/>
      <c r="L126" s="704"/>
      <c r="M126" s="704"/>
      <c r="N126" s="704"/>
      <c r="O126" s="704"/>
      <c r="P126" s="405"/>
      <c r="Q126" s="431" t="str">
        <f t="shared" si="105"/>
        <v>----</v>
      </c>
      <c r="R126" s="776"/>
      <c r="S126" s="775"/>
      <c r="T126" s="384" t="str">
        <f t="shared" si="106"/>
        <v>----</v>
      </c>
      <c r="U126" s="428">
        <f t="shared" si="72"/>
        <v>-10</v>
      </c>
      <c r="V126" s="428" t="str">
        <f t="shared" si="73"/>
        <v>----</v>
      </c>
      <c r="W126" s="429">
        <f t="shared" si="74"/>
        <v>0</v>
      </c>
      <c r="X126" s="429">
        <f t="shared" si="75"/>
        <v>0</v>
      </c>
      <c r="Y126" s="429">
        <f t="shared" si="76"/>
        <v>0</v>
      </c>
      <c r="Z126" s="429">
        <f t="shared" si="77"/>
        <v>0</v>
      </c>
      <c r="AA126" s="429">
        <f t="shared" si="78"/>
        <v>0</v>
      </c>
      <c r="AB126" s="429">
        <f t="shared" si="79"/>
        <v>0</v>
      </c>
      <c r="AC126" s="429">
        <f t="shared" si="80"/>
        <v>0</v>
      </c>
      <c r="AD126" s="429">
        <f t="shared" si="81"/>
        <v>0</v>
      </c>
      <c r="AE126" s="429">
        <f t="shared" si="82"/>
        <v>0</v>
      </c>
      <c r="AF126" s="429">
        <f t="shared" si="83"/>
        <v>0</v>
      </c>
      <c r="AG126" s="429">
        <f t="shared" si="84"/>
        <v>0</v>
      </c>
      <c r="AH126" s="387">
        <f t="shared" si="85"/>
        <v>0</v>
      </c>
      <c r="AI126" s="792"/>
      <c r="AJ126" s="766"/>
      <c r="AK126" s="790"/>
      <c r="AL126" s="791"/>
      <c r="AM126" s="413">
        <f t="shared" si="86"/>
        <v>0</v>
      </c>
      <c r="AN126" s="30"/>
      <c r="AO126" s="371" t="str">
        <f t="shared" si="87"/>
        <v>----</v>
      </c>
      <c r="AP126" s="371" t="str">
        <f t="shared" si="88"/>
        <v>----</v>
      </c>
      <c r="AQ126" s="806" t="str">
        <f t="shared" si="89"/>
        <v>----</v>
      </c>
      <c r="AR126" s="806"/>
      <c r="AS126" s="431" t="str">
        <f t="shared" si="90"/>
        <v>----</v>
      </c>
      <c r="AT126" s="432" t="str">
        <f t="shared" si="91"/>
        <v xml:space="preserve"> </v>
      </c>
      <c r="AU126" s="433" t="str">
        <f t="shared" si="92"/>
        <v>----</v>
      </c>
      <c r="AV126" s="433" t="str">
        <f t="shared" si="93"/>
        <v>----</v>
      </c>
      <c r="AW126" s="433" t="str">
        <f t="shared" si="94"/>
        <v>----</v>
      </c>
      <c r="AX126" s="433" t="str">
        <f t="shared" si="95"/>
        <v>----</v>
      </c>
      <c r="AY126" s="432" t="str">
        <f t="shared" si="96"/>
        <v>----</v>
      </c>
      <c r="AZ126" s="432" t="str">
        <f t="shared" si="97"/>
        <v>----</v>
      </c>
      <c r="BA126" s="434" t="str">
        <f t="shared" si="98"/>
        <v>----</v>
      </c>
      <c r="BB126" s="435" t="str">
        <f t="shared" si="99"/>
        <v>----</v>
      </c>
      <c r="BC126" s="434" t="str">
        <f t="shared" si="100"/>
        <v>----</v>
      </c>
      <c r="BD126" s="434" t="str">
        <f t="shared" si="101"/>
        <v>----</v>
      </c>
      <c r="BE126" s="434" t="str">
        <f t="shared" si="102"/>
        <v>----</v>
      </c>
      <c r="BF126" s="436">
        <f t="shared" si="103"/>
        <v>0.01</v>
      </c>
      <c r="BG126" s="437">
        <f t="shared" si="104"/>
        <v>-10</v>
      </c>
      <c r="BH126" s="434"/>
      <c r="BI126" s="434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  <c r="DD126" s="143"/>
      <c r="DE126" s="143"/>
      <c r="DF126" s="143"/>
      <c r="DG126" s="143"/>
      <c r="DH126" s="143"/>
      <c r="DI126" s="143"/>
      <c r="DJ126" s="143"/>
      <c r="DK126" s="143"/>
      <c r="DL126" s="143"/>
      <c r="DM126" s="143"/>
      <c r="DN126" s="143"/>
      <c r="DO126" s="143"/>
      <c r="DP126" s="143"/>
      <c r="DQ126" s="143"/>
      <c r="DR126" s="143"/>
      <c r="DS126" s="143"/>
      <c r="DT126" s="143"/>
      <c r="DU126" s="143"/>
      <c r="DV126" s="143"/>
      <c r="DW126" s="143"/>
      <c r="DX126" s="143"/>
      <c r="DY126" s="143"/>
      <c r="DZ126" s="143"/>
      <c r="EA126" s="143"/>
      <c r="EB126" s="143"/>
      <c r="EC126" s="143"/>
      <c r="ED126" s="143"/>
      <c r="EE126" s="143"/>
      <c r="EF126" s="143"/>
      <c r="EG126" s="143"/>
      <c r="EH126" s="143"/>
      <c r="EI126" s="143"/>
      <c r="EJ126" s="143"/>
      <c r="EK126" s="143"/>
      <c r="EL126" s="143"/>
      <c r="EM126" s="143"/>
      <c r="EN126" s="143"/>
      <c r="EO126" s="143"/>
      <c r="EP126" s="143"/>
      <c r="EQ126" s="143"/>
      <c r="ER126" s="143"/>
      <c r="ES126" s="143"/>
      <c r="ET126" s="143"/>
      <c r="EU126" s="143"/>
      <c r="EV126" s="143"/>
    </row>
    <row r="127" spans="1:152" x14ac:dyDescent="0.25">
      <c r="A127" s="704" t="s">
        <v>26</v>
      </c>
      <c r="B127" s="704">
        <v>9361500</v>
      </c>
      <c r="C127" s="705">
        <v>149</v>
      </c>
      <c r="D127" s="704"/>
      <c r="E127" s="704">
        <v>3830</v>
      </c>
      <c r="F127" s="704" t="s">
        <v>283</v>
      </c>
      <c r="G127" s="704"/>
      <c r="H127" s="704"/>
      <c r="I127" s="704"/>
      <c r="J127" s="704"/>
      <c r="K127" s="704"/>
      <c r="L127" s="704"/>
      <c r="M127" s="704"/>
      <c r="N127" s="704"/>
      <c r="O127" s="704"/>
      <c r="P127" s="405"/>
      <c r="Q127" s="431" t="str">
        <f t="shared" si="105"/>
        <v>----</v>
      </c>
      <c r="R127" s="776"/>
      <c r="S127" s="775"/>
      <c r="T127" s="384" t="str">
        <f t="shared" si="106"/>
        <v>----</v>
      </c>
      <c r="U127" s="428">
        <f t="shared" si="72"/>
        <v>-10</v>
      </c>
      <c r="V127" s="428" t="str">
        <f t="shared" si="73"/>
        <v>----</v>
      </c>
      <c r="W127" s="429">
        <f t="shared" si="74"/>
        <v>0</v>
      </c>
      <c r="X127" s="429">
        <f t="shared" si="75"/>
        <v>0</v>
      </c>
      <c r="Y127" s="429">
        <f t="shared" si="76"/>
        <v>0</v>
      </c>
      <c r="Z127" s="429">
        <f t="shared" si="77"/>
        <v>0</v>
      </c>
      <c r="AA127" s="429">
        <f t="shared" si="78"/>
        <v>0</v>
      </c>
      <c r="AB127" s="429">
        <f t="shared" si="79"/>
        <v>0</v>
      </c>
      <c r="AC127" s="429">
        <f t="shared" si="80"/>
        <v>0</v>
      </c>
      <c r="AD127" s="429">
        <f t="shared" si="81"/>
        <v>0</v>
      </c>
      <c r="AE127" s="429">
        <f t="shared" si="82"/>
        <v>0</v>
      </c>
      <c r="AF127" s="429">
        <f t="shared" si="83"/>
        <v>0</v>
      </c>
      <c r="AG127" s="429">
        <f t="shared" si="84"/>
        <v>0</v>
      </c>
      <c r="AH127" s="387">
        <f t="shared" si="85"/>
        <v>0</v>
      </c>
      <c r="AI127" s="792"/>
      <c r="AJ127" s="766"/>
      <c r="AK127" s="790"/>
      <c r="AL127" s="791"/>
      <c r="AM127" s="413">
        <f t="shared" si="86"/>
        <v>0</v>
      </c>
      <c r="AN127" s="30"/>
      <c r="AO127" s="371" t="str">
        <f t="shared" si="87"/>
        <v>----</v>
      </c>
      <c r="AP127" s="371" t="str">
        <f t="shared" si="88"/>
        <v>----</v>
      </c>
      <c r="AQ127" s="806" t="str">
        <f t="shared" si="89"/>
        <v>----</v>
      </c>
      <c r="AR127" s="806"/>
      <c r="AS127" s="431" t="str">
        <f t="shared" si="90"/>
        <v>----</v>
      </c>
      <c r="AT127" s="432" t="str">
        <f t="shared" si="91"/>
        <v xml:space="preserve"> </v>
      </c>
      <c r="AU127" s="433" t="str">
        <f t="shared" si="92"/>
        <v>----</v>
      </c>
      <c r="AV127" s="433" t="str">
        <f t="shared" si="93"/>
        <v>----</v>
      </c>
      <c r="AW127" s="433" t="str">
        <f t="shared" si="94"/>
        <v>----</v>
      </c>
      <c r="AX127" s="433" t="str">
        <f t="shared" si="95"/>
        <v>----</v>
      </c>
      <c r="AY127" s="432" t="str">
        <f t="shared" si="96"/>
        <v>----</v>
      </c>
      <c r="AZ127" s="432" t="str">
        <f t="shared" si="97"/>
        <v>----</v>
      </c>
      <c r="BA127" s="434" t="str">
        <f t="shared" si="98"/>
        <v>----</v>
      </c>
      <c r="BB127" s="435" t="str">
        <f t="shared" si="99"/>
        <v>----</v>
      </c>
      <c r="BC127" s="434" t="str">
        <f t="shared" si="100"/>
        <v>----</v>
      </c>
      <c r="BD127" s="434" t="str">
        <f t="shared" si="101"/>
        <v>----</v>
      </c>
      <c r="BE127" s="434" t="str">
        <f t="shared" si="102"/>
        <v>----</v>
      </c>
      <c r="BF127" s="436">
        <f t="shared" si="103"/>
        <v>0.01</v>
      </c>
      <c r="BG127" s="437">
        <f t="shared" si="104"/>
        <v>-10</v>
      </c>
      <c r="BH127" s="434"/>
      <c r="BI127" s="434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  <c r="DD127" s="143"/>
      <c r="DE127" s="143"/>
      <c r="DF127" s="143"/>
      <c r="DG127" s="143"/>
      <c r="DH127" s="143"/>
      <c r="DI127" s="143"/>
      <c r="DJ127" s="143"/>
      <c r="DK127" s="143"/>
      <c r="DL127" s="143"/>
      <c r="DM127" s="143"/>
      <c r="DN127" s="143"/>
      <c r="DO127" s="143"/>
      <c r="DP127" s="143"/>
      <c r="DQ127" s="143"/>
      <c r="DR127" s="143"/>
      <c r="DS127" s="143"/>
      <c r="DT127" s="143"/>
      <c r="DU127" s="143"/>
      <c r="DV127" s="143"/>
      <c r="DW127" s="143"/>
      <c r="DX127" s="143"/>
      <c r="DY127" s="143"/>
      <c r="DZ127" s="143"/>
      <c r="EA127" s="143"/>
      <c r="EB127" s="143"/>
      <c r="EC127" s="143"/>
      <c r="ED127" s="143"/>
      <c r="EE127" s="143"/>
      <c r="EF127" s="143"/>
      <c r="EG127" s="143"/>
      <c r="EH127" s="143"/>
      <c r="EI127" s="143"/>
      <c r="EJ127" s="143"/>
      <c r="EK127" s="143"/>
      <c r="EL127" s="143"/>
      <c r="EM127" s="143"/>
      <c r="EN127" s="143"/>
      <c r="EO127" s="143"/>
      <c r="EP127" s="143"/>
      <c r="EQ127" s="143"/>
      <c r="ER127" s="143"/>
      <c r="ES127" s="143"/>
      <c r="ET127" s="143"/>
      <c r="EU127" s="143"/>
      <c r="EV127" s="143"/>
    </row>
    <row r="128" spans="1:152" x14ac:dyDescent="0.25">
      <c r="A128" s="704" t="s">
        <v>26</v>
      </c>
      <c r="B128" s="704">
        <v>9361500</v>
      </c>
      <c r="C128" s="705">
        <v>3537</v>
      </c>
      <c r="D128" s="704"/>
      <c r="E128" s="704">
        <v>10000</v>
      </c>
      <c r="F128" s="704" t="s">
        <v>284</v>
      </c>
      <c r="G128" s="704"/>
      <c r="H128" s="704"/>
      <c r="I128" s="704"/>
      <c r="J128" s="704"/>
      <c r="K128" s="704"/>
      <c r="L128" s="704"/>
      <c r="M128" s="704"/>
      <c r="N128" s="704"/>
      <c r="O128" s="704"/>
      <c r="P128" s="405"/>
      <c r="Q128" s="431" t="str">
        <f t="shared" si="105"/>
        <v>----</v>
      </c>
      <c r="R128" s="776"/>
      <c r="S128" s="775"/>
      <c r="T128" s="384" t="str">
        <f t="shared" si="106"/>
        <v>----</v>
      </c>
      <c r="U128" s="428">
        <f t="shared" si="72"/>
        <v>-10</v>
      </c>
      <c r="V128" s="428" t="str">
        <f t="shared" si="73"/>
        <v>----</v>
      </c>
      <c r="W128" s="429">
        <f t="shared" si="74"/>
        <v>0</v>
      </c>
      <c r="X128" s="429">
        <f t="shared" si="75"/>
        <v>0</v>
      </c>
      <c r="Y128" s="429">
        <f t="shared" si="76"/>
        <v>0</v>
      </c>
      <c r="Z128" s="429">
        <f t="shared" si="77"/>
        <v>0</v>
      </c>
      <c r="AA128" s="429">
        <f t="shared" si="78"/>
        <v>0</v>
      </c>
      <c r="AB128" s="429">
        <f t="shared" si="79"/>
        <v>0</v>
      </c>
      <c r="AC128" s="429">
        <f t="shared" si="80"/>
        <v>0</v>
      </c>
      <c r="AD128" s="429">
        <f t="shared" si="81"/>
        <v>0</v>
      </c>
      <c r="AE128" s="429">
        <f t="shared" si="82"/>
        <v>0</v>
      </c>
      <c r="AF128" s="429">
        <f t="shared" si="83"/>
        <v>0</v>
      </c>
      <c r="AG128" s="429">
        <f t="shared" si="84"/>
        <v>0</v>
      </c>
      <c r="AH128" s="387">
        <f t="shared" si="85"/>
        <v>0</v>
      </c>
      <c r="AI128" s="792"/>
      <c r="AJ128" s="766"/>
      <c r="AK128" s="790"/>
      <c r="AL128" s="791"/>
      <c r="AM128" s="413">
        <f t="shared" si="86"/>
        <v>0</v>
      </c>
      <c r="AN128" s="30"/>
      <c r="AO128" s="371" t="str">
        <f t="shared" si="87"/>
        <v>----</v>
      </c>
      <c r="AP128" s="371" t="str">
        <f t="shared" si="88"/>
        <v>----</v>
      </c>
      <c r="AQ128" s="806" t="str">
        <f t="shared" si="89"/>
        <v>----</v>
      </c>
      <c r="AR128" s="806"/>
      <c r="AS128" s="431" t="str">
        <f t="shared" si="90"/>
        <v>----</v>
      </c>
      <c r="AT128" s="432" t="str">
        <f t="shared" si="91"/>
        <v xml:space="preserve"> </v>
      </c>
      <c r="AU128" s="433" t="str">
        <f t="shared" si="92"/>
        <v>----</v>
      </c>
      <c r="AV128" s="433" t="str">
        <f t="shared" si="93"/>
        <v>----</v>
      </c>
      <c r="AW128" s="433" t="str">
        <f t="shared" si="94"/>
        <v>----</v>
      </c>
      <c r="AX128" s="433" t="str">
        <f t="shared" si="95"/>
        <v>----</v>
      </c>
      <c r="AY128" s="432" t="str">
        <f t="shared" si="96"/>
        <v>----</v>
      </c>
      <c r="AZ128" s="432" t="str">
        <f t="shared" si="97"/>
        <v>----</v>
      </c>
      <c r="BA128" s="434" t="str">
        <f t="shared" si="98"/>
        <v>----</v>
      </c>
      <c r="BB128" s="435" t="str">
        <f t="shared" si="99"/>
        <v>----</v>
      </c>
      <c r="BC128" s="434" t="str">
        <f t="shared" si="100"/>
        <v>----</v>
      </c>
      <c r="BD128" s="434" t="str">
        <f t="shared" si="101"/>
        <v>----</v>
      </c>
      <c r="BE128" s="434" t="str">
        <f t="shared" si="102"/>
        <v>----</v>
      </c>
      <c r="BF128" s="436">
        <f t="shared" si="103"/>
        <v>0.01</v>
      </c>
      <c r="BG128" s="437">
        <f t="shared" si="104"/>
        <v>-10</v>
      </c>
      <c r="BH128" s="434"/>
      <c r="BI128" s="434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  <c r="DD128" s="143"/>
      <c r="DE128" s="143"/>
      <c r="DF128" s="143"/>
      <c r="DG128" s="143"/>
      <c r="DH128" s="143"/>
      <c r="DI128" s="143"/>
      <c r="DJ128" s="143"/>
      <c r="DK128" s="143"/>
      <c r="DL128" s="143"/>
      <c r="DM128" s="143"/>
      <c r="DN128" s="143"/>
      <c r="DO128" s="143"/>
      <c r="DP128" s="143"/>
      <c r="DQ128" s="143"/>
      <c r="DR128" s="143"/>
      <c r="DS128" s="143"/>
      <c r="DT128" s="143"/>
      <c r="DU128" s="143"/>
      <c r="DV128" s="143"/>
      <c r="DW128" s="143"/>
      <c r="DX128" s="143"/>
      <c r="DY128" s="143"/>
      <c r="DZ128" s="143"/>
      <c r="EA128" s="143"/>
      <c r="EB128" s="143"/>
      <c r="EC128" s="143"/>
      <c r="ED128" s="143"/>
      <c r="EE128" s="143"/>
      <c r="EF128" s="143"/>
      <c r="EG128" s="143"/>
      <c r="EH128" s="143"/>
      <c r="EI128" s="143"/>
      <c r="EJ128" s="143"/>
      <c r="EK128" s="143"/>
      <c r="EL128" s="143"/>
      <c r="EM128" s="143"/>
      <c r="EN128" s="143"/>
      <c r="EO128" s="143"/>
      <c r="EP128" s="143"/>
      <c r="EQ128" s="143"/>
      <c r="ER128" s="143"/>
      <c r="ES128" s="143"/>
      <c r="ET128" s="143"/>
      <c r="EU128" s="143"/>
      <c r="EV128" s="143"/>
    </row>
    <row r="129" spans="1:152" x14ac:dyDescent="0.25">
      <c r="A129" s="704" t="s">
        <v>26</v>
      </c>
      <c r="B129" s="704">
        <v>9361500</v>
      </c>
      <c r="C129" s="705">
        <v>4296</v>
      </c>
      <c r="D129" s="704"/>
      <c r="E129" s="704">
        <v>25000</v>
      </c>
      <c r="F129" s="704">
        <v>7</v>
      </c>
      <c r="G129" s="704">
        <v>11</v>
      </c>
      <c r="H129" s="704"/>
      <c r="I129" s="704"/>
      <c r="J129" s="704"/>
      <c r="K129" s="704"/>
      <c r="L129" s="704"/>
      <c r="M129" s="704"/>
      <c r="N129" s="704"/>
      <c r="O129" s="704"/>
      <c r="P129" s="405"/>
      <c r="Q129" s="431" t="str">
        <f t="shared" si="105"/>
        <v>----</v>
      </c>
      <c r="R129" s="776"/>
      <c r="S129" s="775"/>
      <c r="T129" s="384" t="str">
        <f t="shared" si="106"/>
        <v>----</v>
      </c>
      <c r="U129" s="428">
        <f t="shared" si="72"/>
        <v>-10</v>
      </c>
      <c r="V129" s="428" t="str">
        <f t="shared" si="73"/>
        <v>----</v>
      </c>
      <c r="W129" s="429">
        <f t="shared" si="74"/>
        <v>0</v>
      </c>
      <c r="X129" s="429">
        <f t="shared" si="75"/>
        <v>0</v>
      </c>
      <c r="Y129" s="429">
        <f t="shared" si="76"/>
        <v>0</v>
      </c>
      <c r="Z129" s="429">
        <f t="shared" si="77"/>
        <v>0</v>
      </c>
      <c r="AA129" s="429">
        <f t="shared" si="78"/>
        <v>0</v>
      </c>
      <c r="AB129" s="429">
        <f t="shared" si="79"/>
        <v>0</v>
      </c>
      <c r="AC129" s="429">
        <f t="shared" si="80"/>
        <v>0</v>
      </c>
      <c r="AD129" s="429">
        <f t="shared" si="81"/>
        <v>0</v>
      </c>
      <c r="AE129" s="429">
        <f t="shared" si="82"/>
        <v>0</v>
      </c>
      <c r="AF129" s="429">
        <f t="shared" si="83"/>
        <v>0</v>
      </c>
      <c r="AG129" s="429">
        <f t="shared" si="84"/>
        <v>0</v>
      </c>
      <c r="AH129" s="387">
        <f t="shared" si="85"/>
        <v>0</v>
      </c>
      <c r="AI129" s="792"/>
      <c r="AJ129" s="766"/>
      <c r="AK129" s="790"/>
      <c r="AL129" s="791"/>
      <c r="AM129" s="413">
        <f t="shared" si="86"/>
        <v>0</v>
      </c>
      <c r="AN129" s="30"/>
      <c r="AO129" s="371" t="str">
        <f t="shared" si="87"/>
        <v>----</v>
      </c>
      <c r="AP129" s="371" t="str">
        <f t="shared" si="88"/>
        <v>----</v>
      </c>
      <c r="AQ129" s="806" t="str">
        <f t="shared" si="89"/>
        <v>----</v>
      </c>
      <c r="AR129" s="806"/>
      <c r="AS129" s="431" t="str">
        <f t="shared" si="90"/>
        <v>----</v>
      </c>
      <c r="AT129" s="432" t="str">
        <f t="shared" si="91"/>
        <v xml:space="preserve"> </v>
      </c>
      <c r="AU129" s="433" t="str">
        <f t="shared" si="92"/>
        <v>----</v>
      </c>
      <c r="AV129" s="433" t="str">
        <f t="shared" si="93"/>
        <v>----</v>
      </c>
      <c r="AW129" s="433" t="str">
        <f t="shared" si="94"/>
        <v>----</v>
      </c>
      <c r="AX129" s="433" t="str">
        <f t="shared" si="95"/>
        <v>----</v>
      </c>
      <c r="AY129" s="432" t="str">
        <f t="shared" si="96"/>
        <v>----</v>
      </c>
      <c r="AZ129" s="432" t="str">
        <f t="shared" si="97"/>
        <v>----</v>
      </c>
      <c r="BA129" s="434" t="str">
        <f t="shared" si="98"/>
        <v>----</v>
      </c>
      <c r="BB129" s="435" t="str">
        <f t="shared" si="99"/>
        <v>----</v>
      </c>
      <c r="BC129" s="434" t="str">
        <f t="shared" si="100"/>
        <v>----</v>
      </c>
      <c r="BD129" s="434" t="str">
        <f t="shared" si="101"/>
        <v>----</v>
      </c>
      <c r="BE129" s="434" t="str">
        <f t="shared" si="102"/>
        <v>----</v>
      </c>
      <c r="BF129" s="436">
        <f t="shared" si="103"/>
        <v>0.01</v>
      </c>
      <c r="BG129" s="437">
        <f t="shared" si="104"/>
        <v>-10</v>
      </c>
      <c r="BH129" s="434"/>
      <c r="BI129" s="434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  <c r="DD129" s="143"/>
      <c r="DE129" s="143"/>
      <c r="DF129" s="143"/>
      <c r="DG129" s="143"/>
      <c r="DH129" s="143"/>
      <c r="DI129" s="143"/>
      <c r="DJ129" s="143"/>
      <c r="DK129" s="143"/>
      <c r="DL129" s="143"/>
      <c r="DM129" s="143"/>
      <c r="DN129" s="143"/>
      <c r="DO129" s="143"/>
      <c r="DP129" s="143"/>
      <c r="DQ129" s="143"/>
      <c r="DR129" s="143"/>
      <c r="DS129" s="143"/>
      <c r="DT129" s="143"/>
      <c r="DU129" s="143"/>
      <c r="DV129" s="143"/>
      <c r="DW129" s="143"/>
      <c r="DX129" s="143"/>
      <c r="DY129" s="143"/>
      <c r="DZ129" s="143"/>
      <c r="EA129" s="143"/>
      <c r="EB129" s="143"/>
      <c r="EC129" s="143"/>
      <c r="ED129" s="143"/>
      <c r="EE129" s="143"/>
      <c r="EF129" s="143"/>
      <c r="EG129" s="143"/>
      <c r="EH129" s="143"/>
      <c r="EI129" s="143"/>
      <c r="EJ129" s="143"/>
      <c r="EK129" s="143"/>
      <c r="EL129" s="143"/>
      <c r="EM129" s="143"/>
      <c r="EN129" s="143"/>
      <c r="EO129" s="143"/>
      <c r="EP129" s="143"/>
      <c r="EQ129" s="143"/>
      <c r="ER129" s="143"/>
      <c r="ES129" s="143"/>
      <c r="ET129" s="143"/>
      <c r="EU129" s="143"/>
      <c r="EV129" s="143"/>
    </row>
    <row r="130" spans="1:152" x14ac:dyDescent="0.25">
      <c r="A130" s="704" t="s">
        <v>26</v>
      </c>
      <c r="B130" s="704">
        <v>9361500</v>
      </c>
      <c r="C130" s="705">
        <v>4896</v>
      </c>
      <c r="D130" s="704"/>
      <c r="E130" s="704">
        <v>3700</v>
      </c>
      <c r="F130" s="704" t="s">
        <v>283</v>
      </c>
      <c r="G130" s="704"/>
      <c r="H130" s="704"/>
      <c r="I130" s="704"/>
      <c r="J130" s="704"/>
      <c r="K130" s="704"/>
      <c r="L130" s="704"/>
      <c r="M130" s="704"/>
      <c r="N130" s="704"/>
      <c r="O130" s="704"/>
      <c r="P130" s="405"/>
      <c r="Q130" s="540" t="str">
        <f t="shared" si="105"/>
        <v>----</v>
      </c>
      <c r="R130" s="777"/>
      <c r="S130" s="778"/>
      <c r="T130" s="539" t="str">
        <f t="shared" si="106"/>
        <v>----</v>
      </c>
      <c r="U130" s="428">
        <f t="shared" si="72"/>
        <v>-10</v>
      </c>
      <c r="V130" s="428" t="str">
        <f t="shared" si="73"/>
        <v>----</v>
      </c>
      <c r="W130" s="429">
        <f t="shared" si="74"/>
        <v>0</v>
      </c>
      <c r="X130" s="429">
        <f t="shared" si="75"/>
        <v>0</v>
      </c>
      <c r="Y130" s="429">
        <f t="shared" si="76"/>
        <v>0</v>
      </c>
      <c r="Z130" s="429">
        <f t="shared" si="77"/>
        <v>0</v>
      </c>
      <c r="AA130" s="429">
        <f t="shared" si="78"/>
        <v>0</v>
      </c>
      <c r="AB130" s="429">
        <f t="shared" si="79"/>
        <v>0</v>
      </c>
      <c r="AC130" s="429">
        <f t="shared" si="80"/>
        <v>0</v>
      </c>
      <c r="AD130" s="429">
        <f t="shared" si="81"/>
        <v>0</v>
      </c>
      <c r="AE130" s="429">
        <f t="shared" si="82"/>
        <v>0</v>
      </c>
      <c r="AF130" s="429">
        <f t="shared" si="83"/>
        <v>0</v>
      </c>
      <c r="AG130" s="429">
        <f t="shared" si="84"/>
        <v>0</v>
      </c>
      <c r="AH130" s="387">
        <f t="shared" si="85"/>
        <v>0</v>
      </c>
      <c r="AI130" s="793"/>
      <c r="AJ130" s="784"/>
      <c r="AK130" s="787"/>
      <c r="AL130" s="788"/>
      <c r="AM130" s="413">
        <f t="shared" si="86"/>
        <v>0</v>
      </c>
      <c r="AN130" s="30"/>
      <c r="AO130" s="372" t="str">
        <f t="shared" si="87"/>
        <v>----</v>
      </c>
      <c r="AP130" s="372" t="str">
        <f t="shared" si="88"/>
        <v>----</v>
      </c>
      <c r="AQ130" s="807" t="str">
        <f t="shared" si="89"/>
        <v>----</v>
      </c>
      <c r="AR130" s="807"/>
      <c r="AS130" s="540" t="str">
        <f t="shared" si="90"/>
        <v>----</v>
      </c>
      <c r="AT130" s="541" t="str">
        <f t="shared" si="91"/>
        <v xml:space="preserve"> </v>
      </c>
      <c r="AU130" s="542" t="str">
        <f t="shared" si="92"/>
        <v>----</v>
      </c>
      <c r="AV130" s="542" t="str">
        <f t="shared" si="93"/>
        <v>----</v>
      </c>
      <c r="AW130" s="542" t="str">
        <f t="shared" si="94"/>
        <v>----</v>
      </c>
      <c r="AX130" s="542" t="str">
        <f t="shared" si="95"/>
        <v>----</v>
      </c>
      <c r="AY130" s="541" t="str">
        <f t="shared" si="96"/>
        <v>----</v>
      </c>
      <c r="AZ130" s="541" t="str">
        <f t="shared" si="97"/>
        <v>----</v>
      </c>
      <c r="BA130" s="434" t="str">
        <f t="shared" si="98"/>
        <v>----</v>
      </c>
      <c r="BB130" s="435" t="str">
        <f t="shared" si="99"/>
        <v>----</v>
      </c>
      <c r="BC130" s="434" t="str">
        <f t="shared" si="100"/>
        <v>----</v>
      </c>
      <c r="BD130" s="434" t="str">
        <f t="shared" si="101"/>
        <v>----</v>
      </c>
      <c r="BE130" s="434" t="str">
        <f t="shared" si="102"/>
        <v>----</v>
      </c>
      <c r="BF130" s="436">
        <f t="shared" si="103"/>
        <v>0.01</v>
      </c>
      <c r="BG130" s="437">
        <f t="shared" si="104"/>
        <v>-10</v>
      </c>
      <c r="BH130" s="434"/>
      <c r="BI130" s="434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  <c r="DD130" s="143"/>
      <c r="DE130" s="143"/>
      <c r="DF130" s="143"/>
      <c r="DG130" s="143"/>
      <c r="DH130" s="143"/>
      <c r="DI130" s="143"/>
      <c r="DJ130" s="143"/>
      <c r="DK130" s="143"/>
      <c r="DL130" s="143"/>
      <c r="DM130" s="143"/>
      <c r="DN130" s="143"/>
      <c r="DO130" s="143"/>
      <c r="DP130" s="143"/>
      <c r="DQ130" s="143"/>
      <c r="DR130" s="143"/>
      <c r="DS130" s="143"/>
      <c r="DT130" s="143"/>
      <c r="DU130" s="143"/>
      <c r="DV130" s="143"/>
      <c r="DW130" s="143"/>
      <c r="DX130" s="143"/>
      <c r="DY130" s="143"/>
      <c r="DZ130" s="143"/>
      <c r="EA130" s="143"/>
      <c r="EB130" s="143"/>
      <c r="EC130" s="143"/>
      <c r="ED130" s="143"/>
      <c r="EE130" s="143"/>
      <c r="EF130" s="143"/>
      <c r="EG130" s="143"/>
      <c r="EH130" s="143"/>
      <c r="EI130" s="143"/>
      <c r="EJ130" s="143"/>
      <c r="EK130" s="143"/>
      <c r="EL130" s="143"/>
      <c r="EM130" s="143"/>
      <c r="EN130" s="143"/>
      <c r="EO130" s="143"/>
      <c r="EP130" s="143"/>
      <c r="EQ130" s="143"/>
      <c r="ER130" s="143"/>
      <c r="ES130" s="143"/>
      <c r="ET130" s="143"/>
      <c r="EU130" s="143"/>
      <c r="EV130" s="143"/>
    </row>
    <row r="131" spans="1:152" x14ac:dyDescent="0.25">
      <c r="A131" s="704" t="s">
        <v>26</v>
      </c>
      <c r="B131" s="704">
        <v>9361500</v>
      </c>
      <c r="C131" s="705">
        <v>5267</v>
      </c>
      <c r="D131" s="704"/>
      <c r="E131" s="704">
        <v>8330</v>
      </c>
      <c r="F131" s="704" t="s">
        <v>283</v>
      </c>
      <c r="G131" s="704"/>
      <c r="H131" s="704"/>
      <c r="I131" s="704"/>
      <c r="J131" s="705"/>
      <c r="K131" s="704"/>
      <c r="L131" s="704"/>
      <c r="M131" s="704"/>
      <c r="N131" s="704"/>
      <c r="O131" s="704"/>
      <c r="P131" s="405"/>
      <c r="Q131" s="431" t="str">
        <f t="shared" si="105"/>
        <v>----</v>
      </c>
      <c r="R131" s="776"/>
      <c r="S131" s="775"/>
      <c r="T131" s="384" t="str">
        <f t="shared" si="106"/>
        <v>----</v>
      </c>
      <c r="U131" s="428">
        <f t="shared" si="72"/>
        <v>-10</v>
      </c>
      <c r="V131" s="428" t="str">
        <f t="shared" si="73"/>
        <v>----</v>
      </c>
      <c r="W131" s="429">
        <f t="shared" si="74"/>
        <v>0</v>
      </c>
      <c r="X131" s="429">
        <f t="shared" si="75"/>
        <v>0</v>
      </c>
      <c r="Y131" s="429">
        <f t="shared" si="76"/>
        <v>0</v>
      </c>
      <c r="Z131" s="429">
        <f t="shared" si="77"/>
        <v>0</v>
      </c>
      <c r="AA131" s="429">
        <f t="shared" si="78"/>
        <v>0</v>
      </c>
      <c r="AB131" s="429">
        <f t="shared" si="79"/>
        <v>0</v>
      </c>
      <c r="AC131" s="429">
        <f t="shared" si="80"/>
        <v>0</v>
      </c>
      <c r="AD131" s="429">
        <f t="shared" si="81"/>
        <v>0</v>
      </c>
      <c r="AE131" s="429">
        <f t="shared" si="82"/>
        <v>0</v>
      </c>
      <c r="AF131" s="429">
        <f t="shared" si="83"/>
        <v>0</v>
      </c>
      <c r="AG131" s="429">
        <f t="shared" si="84"/>
        <v>0</v>
      </c>
      <c r="AH131" s="387">
        <f t="shared" si="85"/>
        <v>0</v>
      </c>
      <c r="AI131" s="792"/>
      <c r="AJ131" s="766"/>
      <c r="AK131" s="790"/>
      <c r="AL131" s="791"/>
      <c r="AM131" s="413">
        <f t="shared" si="86"/>
        <v>0</v>
      </c>
      <c r="AN131" s="30"/>
      <c r="AO131" s="371" t="str">
        <f t="shared" si="87"/>
        <v>----</v>
      </c>
      <c r="AP131" s="371" t="str">
        <f t="shared" si="88"/>
        <v>----</v>
      </c>
      <c r="AQ131" s="806" t="str">
        <f t="shared" si="89"/>
        <v>----</v>
      </c>
      <c r="AR131" s="806"/>
      <c r="AS131" s="431" t="str">
        <f t="shared" si="90"/>
        <v>----</v>
      </c>
      <c r="AT131" s="432" t="str">
        <f t="shared" si="91"/>
        <v xml:space="preserve"> </v>
      </c>
      <c r="AU131" s="433" t="str">
        <f t="shared" si="92"/>
        <v>----</v>
      </c>
      <c r="AV131" s="433" t="str">
        <f t="shared" si="93"/>
        <v>----</v>
      </c>
      <c r="AW131" s="433" t="str">
        <f t="shared" si="94"/>
        <v>----</v>
      </c>
      <c r="AX131" s="433" t="str">
        <f t="shared" si="95"/>
        <v>----</v>
      </c>
      <c r="AY131" s="432" t="str">
        <f t="shared" si="96"/>
        <v>----</v>
      </c>
      <c r="AZ131" s="432" t="str">
        <f t="shared" si="97"/>
        <v>----</v>
      </c>
      <c r="BA131" s="434" t="str">
        <f t="shared" si="98"/>
        <v>----</v>
      </c>
      <c r="BB131" s="435" t="str">
        <f t="shared" si="99"/>
        <v>----</v>
      </c>
      <c r="BC131" s="434" t="str">
        <f t="shared" si="100"/>
        <v>----</v>
      </c>
      <c r="BD131" s="434" t="str">
        <f t="shared" si="101"/>
        <v>----</v>
      </c>
      <c r="BE131" s="434" t="str">
        <f t="shared" si="102"/>
        <v>----</v>
      </c>
      <c r="BF131" s="436">
        <f t="shared" si="103"/>
        <v>0.01</v>
      </c>
      <c r="BG131" s="437">
        <f t="shared" si="104"/>
        <v>-10</v>
      </c>
      <c r="BH131" s="434"/>
      <c r="BI131" s="434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3"/>
      <c r="DO131" s="143"/>
      <c r="DP131" s="143"/>
      <c r="DQ131" s="143"/>
      <c r="DR131" s="143"/>
      <c r="DS131" s="143"/>
      <c r="DT131" s="143"/>
      <c r="DU131" s="143"/>
      <c r="DV131" s="143"/>
      <c r="DW131" s="143"/>
      <c r="DX131" s="143"/>
      <c r="DY131" s="143"/>
      <c r="DZ131" s="143"/>
      <c r="EA131" s="143"/>
      <c r="EB131" s="143"/>
      <c r="EC131" s="143"/>
      <c r="ED131" s="143"/>
      <c r="EE131" s="143"/>
      <c r="EF131" s="143"/>
      <c r="EG131" s="143"/>
      <c r="EH131" s="143"/>
      <c r="EI131" s="143"/>
      <c r="EJ131" s="143"/>
      <c r="EK131" s="143"/>
      <c r="EL131" s="143"/>
      <c r="EM131" s="143"/>
      <c r="EN131" s="143"/>
      <c r="EO131" s="143"/>
      <c r="EP131" s="143"/>
      <c r="EQ131" s="143"/>
      <c r="ER131" s="143"/>
      <c r="ES131" s="143"/>
      <c r="ET131" s="143"/>
      <c r="EU131" s="143"/>
      <c r="EV131" s="143"/>
    </row>
    <row r="132" spans="1:152" x14ac:dyDescent="0.25">
      <c r="A132" s="704" t="s">
        <v>26</v>
      </c>
      <c r="B132" s="704">
        <v>9361500</v>
      </c>
      <c r="C132" s="705">
        <v>5652</v>
      </c>
      <c r="D132" s="704"/>
      <c r="E132" s="704">
        <v>4430</v>
      </c>
      <c r="F132" s="704" t="s">
        <v>283</v>
      </c>
      <c r="G132" s="704"/>
      <c r="H132" s="704"/>
      <c r="I132" s="704"/>
      <c r="J132" s="704"/>
      <c r="K132" s="704"/>
      <c r="L132" s="704"/>
      <c r="M132" s="704"/>
      <c r="N132" s="704"/>
      <c r="O132" s="704"/>
      <c r="P132" s="405"/>
      <c r="Q132" s="431" t="str">
        <f t="shared" si="105"/>
        <v>----</v>
      </c>
      <c r="R132" s="776"/>
      <c r="S132" s="775"/>
      <c r="T132" s="384" t="str">
        <f t="shared" si="106"/>
        <v>----</v>
      </c>
      <c r="U132" s="428">
        <f t="shared" si="72"/>
        <v>-10</v>
      </c>
      <c r="V132" s="428" t="str">
        <f t="shared" si="73"/>
        <v>----</v>
      </c>
      <c r="W132" s="429">
        <f t="shared" si="74"/>
        <v>0</v>
      </c>
      <c r="X132" s="429">
        <f t="shared" si="75"/>
        <v>0</v>
      </c>
      <c r="Y132" s="429">
        <f t="shared" si="76"/>
        <v>0</v>
      </c>
      <c r="Z132" s="429">
        <f t="shared" si="77"/>
        <v>0</v>
      </c>
      <c r="AA132" s="429">
        <f t="shared" si="78"/>
        <v>0</v>
      </c>
      <c r="AB132" s="429">
        <f t="shared" si="79"/>
        <v>0</v>
      </c>
      <c r="AC132" s="429">
        <f t="shared" si="80"/>
        <v>0</v>
      </c>
      <c r="AD132" s="429">
        <f t="shared" si="81"/>
        <v>0</v>
      </c>
      <c r="AE132" s="429">
        <f t="shared" si="82"/>
        <v>0</v>
      </c>
      <c r="AF132" s="429">
        <f t="shared" si="83"/>
        <v>0</v>
      </c>
      <c r="AG132" s="429">
        <f t="shared" si="84"/>
        <v>0</v>
      </c>
      <c r="AH132" s="387">
        <f t="shared" si="85"/>
        <v>0</v>
      </c>
      <c r="AI132" s="792"/>
      <c r="AJ132" s="766"/>
      <c r="AK132" s="790"/>
      <c r="AL132" s="791"/>
      <c r="AM132" s="413">
        <f t="shared" si="86"/>
        <v>0</v>
      </c>
      <c r="AN132" s="30"/>
      <c r="AO132" s="371" t="str">
        <f t="shared" si="87"/>
        <v>----</v>
      </c>
      <c r="AP132" s="371" t="str">
        <f t="shared" si="88"/>
        <v>----</v>
      </c>
      <c r="AQ132" s="806" t="str">
        <f t="shared" si="89"/>
        <v>----</v>
      </c>
      <c r="AR132" s="806"/>
      <c r="AS132" s="431" t="str">
        <f t="shared" si="90"/>
        <v>----</v>
      </c>
      <c r="AT132" s="432" t="str">
        <f t="shared" si="91"/>
        <v xml:space="preserve"> </v>
      </c>
      <c r="AU132" s="433" t="str">
        <f t="shared" si="92"/>
        <v>----</v>
      </c>
      <c r="AV132" s="433" t="str">
        <f t="shared" si="93"/>
        <v>----</v>
      </c>
      <c r="AW132" s="433" t="str">
        <f t="shared" si="94"/>
        <v>----</v>
      </c>
      <c r="AX132" s="433" t="str">
        <f t="shared" si="95"/>
        <v>----</v>
      </c>
      <c r="AY132" s="432" t="str">
        <f t="shared" si="96"/>
        <v>----</v>
      </c>
      <c r="AZ132" s="432" t="str">
        <f t="shared" si="97"/>
        <v>----</v>
      </c>
      <c r="BA132" s="434" t="str">
        <f t="shared" si="98"/>
        <v>----</v>
      </c>
      <c r="BB132" s="435" t="str">
        <f t="shared" si="99"/>
        <v>----</v>
      </c>
      <c r="BC132" s="434" t="str">
        <f t="shared" si="100"/>
        <v>----</v>
      </c>
      <c r="BD132" s="434" t="str">
        <f t="shared" si="101"/>
        <v>----</v>
      </c>
      <c r="BE132" s="434" t="str">
        <f t="shared" si="102"/>
        <v>----</v>
      </c>
      <c r="BF132" s="436">
        <f t="shared" si="103"/>
        <v>0.01</v>
      </c>
      <c r="BG132" s="437">
        <f t="shared" si="104"/>
        <v>-10</v>
      </c>
      <c r="BH132" s="434"/>
      <c r="BI132" s="434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143"/>
      <c r="ET132" s="143"/>
      <c r="EU132" s="143"/>
      <c r="EV132" s="143"/>
    </row>
    <row r="133" spans="1:152" x14ac:dyDescent="0.25">
      <c r="A133" s="704" t="s">
        <v>26</v>
      </c>
      <c r="B133" s="704">
        <v>9361500</v>
      </c>
      <c r="C133" s="705">
        <v>6007</v>
      </c>
      <c r="D133" s="704"/>
      <c r="E133" s="704">
        <v>6140</v>
      </c>
      <c r="F133" s="704" t="s">
        <v>283</v>
      </c>
      <c r="G133" s="704"/>
      <c r="H133" s="704"/>
      <c r="I133" s="704"/>
      <c r="J133" s="704"/>
      <c r="K133" s="704"/>
      <c r="L133" s="704"/>
      <c r="M133" s="704"/>
      <c r="N133" s="704"/>
      <c r="O133" s="704"/>
      <c r="P133" s="405"/>
      <c r="Q133" s="431" t="str">
        <f t="shared" si="105"/>
        <v>----</v>
      </c>
      <c r="R133" s="776"/>
      <c r="S133" s="775"/>
      <c r="T133" s="384" t="str">
        <f t="shared" si="106"/>
        <v>----</v>
      </c>
      <c r="U133" s="428">
        <f t="shared" si="72"/>
        <v>-10</v>
      </c>
      <c r="V133" s="428" t="str">
        <f t="shared" si="73"/>
        <v>----</v>
      </c>
      <c r="W133" s="429">
        <f t="shared" si="74"/>
        <v>0</v>
      </c>
      <c r="X133" s="429">
        <f t="shared" si="75"/>
        <v>0</v>
      </c>
      <c r="Y133" s="429">
        <f t="shared" si="76"/>
        <v>0</v>
      </c>
      <c r="Z133" s="429">
        <f t="shared" si="77"/>
        <v>0</v>
      </c>
      <c r="AA133" s="429">
        <f t="shared" si="78"/>
        <v>0</v>
      </c>
      <c r="AB133" s="429">
        <f t="shared" si="79"/>
        <v>0</v>
      </c>
      <c r="AC133" s="429">
        <f t="shared" si="80"/>
        <v>0</v>
      </c>
      <c r="AD133" s="429">
        <f t="shared" si="81"/>
        <v>0</v>
      </c>
      <c r="AE133" s="429">
        <f t="shared" si="82"/>
        <v>0</v>
      </c>
      <c r="AF133" s="429">
        <f t="shared" si="83"/>
        <v>0</v>
      </c>
      <c r="AG133" s="429">
        <f t="shared" si="84"/>
        <v>0</v>
      </c>
      <c r="AH133" s="387">
        <f t="shared" si="85"/>
        <v>0</v>
      </c>
      <c r="AI133" s="792"/>
      <c r="AJ133" s="766"/>
      <c r="AK133" s="790"/>
      <c r="AL133" s="791"/>
      <c r="AM133" s="413">
        <f t="shared" si="86"/>
        <v>0</v>
      </c>
      <c r="AN133" s="30"/>
      <c r="AO133" s="371" t="str">
        <f t="shared" si="87"/>
        <v>----</v>
      </c>
      <c r="AP133" s="371" t="str">
        <f t="shared" si="88"/>
        <v>----</v>
      </c>
      <c r="AQ133" s="806" t="str">
        <f t="shared" si="89"/>
        <v>----</v>
      </c>
      <c r="AR133" s="806"/>
      <c r="AS133" s="431" t="str">
        <f t="shared" si="90"/>
        <v>----</v>
      </c>
      <c r="AT133" s="432" t="str">
        <f t="shared" si="91"/>
        <v xml:space="preserve"> </v>
      </c>
      <c r="AU133" s="433" t="str">
        <f t="shared" si="92"/>
        <v>----</v>
      </c>
      <c r="AV133" s="433" t="str">
        <f t="shared" si="93"/>
        <v>----</v>
      </c>
      <c r="AW133" s="433" t="str">
        <f t="shared" si="94"/>
        <v>----</v>
      </c>
      <c r="AX133" s="433" t="str">
        <f t="shared" si="95"/>
        <v>----</v>
      </c>
      <c r="AY133" s="432" t="str">
        <f t="shared" si="96"/>
        <v>----</v>
      </c>
      <c r="AZ133" s="432" t="str">
        <f t="shared" si="97"/>
        <v>----</v>
      </c>
      <c r="BA133" s="434" t="str">
        <f t="shared" si="98"/>
        <v>----</v>
      </c>
      <c r="BB133" s="435" t="str">
        <f t="shared" si="99"/>
        <v>----</v>
      </c>
      <c r="BC133" s="434" t="str">
        <f t="shared" si="100"/>
        <v>----</v>
      </c>
      <c r="BD133" s="434" t="str">
        <f t="shared" si="101"/>
        <v>----</v>
      </c>
      <c r="BE133" s="434" t="str">
        <f t="shared" si="102"/>
        <v>----</v>
      </c>
      <c r="BF133" s="436">
        <f t="shared" si="103"/>
        <v>0.01</v>
      </c>
      <c r="BG133" s="437">
        <f t="shared" si="104"/>
        <v>-10</v>
      </c>
      <c r="BH133" s="434"/>
      <c r="BI133" s="434"/>
      <c r="BJ133" s="143"/>
      <c r="BK133" s="143"/>
      <c r="BL133" s="143"/>
      <c r="BM133" s="143"/>
      <c r="BN133" s="143"/>
      <c r="BO133" s="143"/>
      <c r="BP133" s="143"/>
      <c r="BQ133" s="143"/>
      <c r="BR133" s="143"/>
      <c r="BS133" s="143"/>
      <c r="BT133" s="143"/>
      <c r="BU133" s="143"/>
      <c r="BV133" s="143"/>
      <c r="BW133" s="143"/>
      <c r="BX133" s="143"/>
      <c r="BY133" s="143"/>
      <c r="BZ133" s="143"/>
      <c r="CA133" s="143"/>
      <c r="CB133" s="143"/>
      <c r="CC133" s="143"/>
      <c r="CD133" s="143"/>
      <c r="CE133" s="143"/>
      <c r="CF133" s="143"/>
      <c r="CG133" s="143"/>
      <c r="CH133" s="143"/>
      <c r="CI133" s="143"/>
      <c r="CJ133" s="143"/>
      <c r="CK133" s="143"/>
      <c r="CL133" s="143"/>
      <c r="CM133" s="143"/>
      <c r="CN133" s="143"/>
      <c r="CO133" s="143"/>
      <c r="CP133" s="143"/>
      <c r="CQ133" s="143"/>
      <c r="CR133" s="143"/>
      <c r="CS133" s="143"/>
      <c r="CT133" s="143"/>
      <c r="CU133" s="143"/>
      <c r="CV133" s="143"/>
      <c r="CW133" s="143"/>
      <c r="CX133" s="143"/>
      <c r="CY133" s="143"/>
      <c r="CZ133" s="143"/>
      <c r="DA133" s="143"/>
      <c r="DB133" s="143"/>
      <c r="DC133" s="143"/>
      <c r="DD133" s="143"/>
      <c r="DE133" s="143"/>
      <c r="DF133" s="143"/>
      <c r="DG133" s="143"/>
      <c r="DH133" s="143"/>
      <c r="DI133" s="143"/>
      <c r="DJ133" s="143"/>
      <c r="DK133" s="143"/>
      <c r="DL133" s="143"/>
      <c r="DM133" s="143"/>
      <c r="DN133" s="143"/>
      <c r="DO133" s="143"/>
      <c r="DP133" s="143"/>
      <c r="DQ133" s="143"/>
      <c r="DR133" s="143"/>
      <c r="DS133" s="143"/>
      <c r="DT133" s="143"/>
      <c r="DU133" s="143"/>
      <c r="DV133" s="143"/>
      <c r="DW133" s="143"/>
      <c r="DX133" s="143"/>
      <c r="DY133" s="143"/>
      <c r="DZ133" s="143"/>
      <c r="EA133" s="143"/>
      <c r="EB133" s="143"/>
      <c r="EC133" s="143"/>
      <c r="ED133" s="143"/>
      <c r="EE133" s="143"/>
      <c r="EF133" s="143"/>
      <c r="EG133" s="143"/>
      <c r="EH133" s="143"/>
      <c r="EI133" s="143"/>
      <c r="EJ133" s="143"/>
      <c r="EK133" s="143"/>
      <c r="EL133" s="143"/>
      <c r="EM133" s="143"/>
      <c r="EN133" s="143"/>
      <c r="EO133" s="143"/>
      <c r="EP133" s="143"/>
      <c r="EQ133" s="143"/>
      <c r="ER133" s="143"/>
      <c r="ES133" s="143"/>
      <c r="ET133" s="143"/>
      <c r="EU133" s="143"/>
      <c r="EV133" s="143"/>
    </row>
    <row r="134" spans="1:152" x14ac:dyDescent="0.25">
      <c r="A134" s="704" t="s">
        <v>26</v>
      </c>
      <c r="B134" s="704">
        <v>9361500</v>
      </c>
      <c r="C134" s="705">
        <v>6377</v>
      </c>
      <c r="D134" s="704"/>
      <c r="E134" s="704">
        <v>8460</v>
      </c>
      <c r="F134" s="704" t="s">
        <v>283</v>
      </c>
      <c r="G134" s="704"/>
      <c r="H134" s="704"/>
      <c r="I134" s="704"/>
      <c r="J134" s="704"/>
      <c r="K134" s="704"/>
      <c r="L134" s="704"/>
      <c r="M134" s="704"/>
      <c r="N134" s="704"/>
      <c r="O134" s="704"/>
      <c r="P134" s="405"/>
      <c r="Q134" s="431" t="str">
        <f t="shared" si="105"/>
        <v>----</v>
      </c>
      <c r="R134" s="776"/>
      <c r="S134" s="775"/>
      <c r="T134" s="384" t="str">
        <f t="shared" si="106"/>
        <v>----</v>
      </c>
      <c r="U134" s="428">
        <f t="shared" si="72"/>
        <v>-10</v>
      </c>
      <c r="V134" s="428" t="str">
        <f t="shared" si="73"/>
        <v>----</v>
      </c>
      <c r="W134" s="429">
        <f t="shared" si="74"/>
        <v>0</v>
      </c>
      <c r="X134" s="429">
        <f t="shared" si="75"/>
        <v>0</v>
      </c>
      <c r="Y134" s="429">
        <f t="shared" si="76"/>
        <v>0</v>
      </c>
      <c r="Z134" s="429">
        <f t="shared" si="77"/>
        <v>0</v>
      </c>
      <c r="AA134" s="429">
        <f t="shared" si="78"/>
        <v>0</v>
      </c>
      <c r="AB134" s="429">
        <f t="shared" si="79"/>
        <v>0</v>
      </c>
      <c r="AC134" s="429">
        <f t="shared" si="80"/>
        <v>0</v>
      </c>
      <c r="AD134" s="429">
        <f t="shared" si="81"/>
        <v>0</v>
      </c>
      <c r="AE134" s="429">
        <f t="shared" si="82"/>
        <v>0</v>
      </c>
      <c r="AF134" s="429">
        <f t="shared" si="83"/>
        <v>0</v>
      </c>
      <c r="AG134" s="429">
        <f t="shared" si="84"/>
        <v>0</v>
      </c>
      <c r="AH134" s="387">
        <f t="shared" si="85"/>
        <v>0</v>
      </c>
      <c r="AI134" s="792"/>
      <c r="AJ134" s="766"/>
      <c r="AK134" s="790"/>
      <c r="AL134" s="791"/>
      <c r="AM134" s="413">
        <f t="shared" si="86"/>
        <v>0</v>
      </c>
      <c r="AN134" s="30"/>
      <c r="AO134" s="371" t="str">
        <f t="shared" si="87"/>
        <v>----</v>
      </c>
      <c r="AP134" s="371" t="str">
        <f t="shared" si="88"/>
        <v>----</v>
      </c>
      <c r="AQ134" s="806" t="str">
        <f t="shared" si="89"/>
        <v>----</v>
      </c>
      <c r="AR134" s="806"/>
      <c r="AS134" s="431" t="str">
        <f t="shared" si="90"/>
        <v>----</v>
      </c>
      <c r="AT134" s="432" t="str">
        <f t="shared" si="91"/>
        <v xml:space="preserve"> </v>
      </c>
      <c r="AU134" s="433" t="str">
        <f t="shared" si="92"/>
        <v>----</v>
      </c>
      <c r="AV134" s="433" t="str">
        <f t="shared" si="93"/>
        <v>----</v>
      </c>
      <c r="AW134" s="433" t="str">
        <f t="shared" si="94"/>
        <v>----</v>
      </c>
      <c r="AX134" s="433" t="str">
        <f t="shared" si="95"/>
        <v>----</v>
      </c>
      <c r="AY134" s="432" t="str">
        <f t="shared" si="96"/>
        <v>----</v>
      </c>
      <c r="AZ134" s="432" t="str">
        <f t="shared" si="97"/>
        <v>----</v>
      </c>
      <c r="BA134" s="434" t="str">
        <f t="shared" si="98"/>
        <v>----</v>
      </c>
      <c r="BB134" s="435" t="str">
        <f t="shared" si="99"/>
        <v>----</v>
      </c>
      <c r="BC134" s="434" t="str">
        <f t="shared" si="100"/>
        <v>----</v>
      </c>
      <c r="BD134" s="434" t="str">
        <f t="shared" si="101"/>
        <v>----</v>
      </c>
      <c r="BE134" s="434" t="str">
        <f t="shared" si="102"/>
        <v>----</v>
      </c>
      <c r="BF134" s="436">
        <f t="shared" si="103"/>
        <v>0.01</v>
      </c>
      <c r="BG134" s="437">
        <f t="shared" si="104"/>
        <v>-10</v>
      </c>
      <c r="BH134" s="434"/>
      <c r="BI134" s="434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  <c r="BY134" s="143"/>
      <c r="BZ134" s="143"/>
      <c r="CA134" s="143"/>
      <c r="CB134" s="143"/>
      <c r="CC134" s="143"/>
      <c r="CD134" s="143"/>
      <c r="CE134" s="143"/>
      <c r="CF134" s="143"/>
      <c r="CG134" s="143"/>
      <c r="CH134" s="143"/>
      <c r="CI134" s="143"/>
      <c r="CJ134" s="143"/>
      <c r="CK134" s="143"/>
      <c r="CL134" s="143"/>
      <c r="CM134" s="143"/>
      <c r="CN134" s="143"/>
      <c r="CO134" s="143"/>
      <c r="CP134" s="143"/>
      <c r="CQ134" s="143"/>
      <c r="CR134" s="143"/>
      <c r="CS134" s="143"/>
      <c r="CT134" s="143"/>
      <c r="CU134" s="143"/>
      <c r="CV134" s="143"/>
      <c r="CW134" s="143"/>
      <c r="CX134" s="143"/>
      <c r="CY134" s="143"/>
      <c r="CZ134" s="143"/>
      <c r="DA134" s="143"/>
      <c r="DB134" s="143"/>
      <c r="DC134" s="143"/>
      <c r="DD134" s="143"/>
      <c r="DE134" s="143"/>
      <c r="DF134" s="143"/>
      <c r="DG134" s="143"/>
      <c r="DH134" s="143"/>
      <c r="DI134" s="143"/>
      <c r="DJ134" s="143"/>
      <c r="DK134" s="143"/>
      <c r="DL134" s="143"/>
      <c r="DM134" s="143"/>
      <c r="DN134" s="143"/>
      <c r="DO134" s="143"/>
      <c r="DP134" s="143"/>
      <c r="DQ134" s="143"/>
      <c r="DR134" s="143"/>
      <c r="DS134" s="143"/>
      <c r="DT134" s="143"/>
      <c r="DU134" s="143"/>
      <c r="DV134" s="143"/>
      <c r="DW134" s="143"/>
      <c r="DX134" s="143"/>
      <c r="DY134" s="143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  <c r="EL134" s="143"/>
      <c r="EM134" s="143"/>
      <c r="EN134" s="143"/>
      <c r="EO134" s="143"/>
      <c r="EP134" s="143"/>
      <c r="EQ134" s="143"/>
      <c r="ER134" s="143"/>
      <c r="ES134" s="143"/>
      <c r="ET134" s="143"/>
      <c r="EU134" s="143"/>
      <c r="EV134" s="143"/>
    </row>
    <row r="135" spans="1:152" x14ac:dyDescent="0.25">
      <c r="A135" s="704" t="s">
        <v>26</v>
      </c>
      <c r="B135" s="704">
        <v>9361500</v>
      </c>
      <c r="C135" s="705">
        <v>6735</v>
      </c>
      <c r="D135" s="704"/>
      <c r="E135" s="704">
        <v>4400</v>
      </c>
      <c r="F135" s="704" t="s">
        <v>283</v>
      </c>
      <c r="G135" s="704"/>
      <c r="H135" s="704"/>
      <c r="I135" s="704"/>
      <c r="J135" s="704"/>
      <c r="K135" s="704"/>
      <c r="L135" s="704"/>
      <c r="M135" s="704"/>
      <c r="N135" s="704"/>
      <c r="O135" s="704"/>
      <c r="P135" s="405"/>
      <c r="Q135" s="431" t="str">
        <f t="shared" si="105"/>
        <v>----</v>
      </c>
      <c r="R135" s="776"/>
      <c r="S135" s="775"/>
      <c r="T135" s="384" t="str">
        <f t="shared" si="106"/>
        <v>----</v>
      </c>
      <c r="U135" s="428">
        <f t="shared" si="72"/>
        <v>-10</v>
      </c>
      <c r="V135" s="428" t="str">
        <f t="shared" si="73"/>
        <v>----</v>
      </c>
      <c r="W135" s="429">
        <f t="shared" si="74"/>
        <v>0</v>
      </c>
      <c r="X135" s="429">
        <f t="shared" si="75"/>
        <v>0</v>
      </c>
      <c r="Y135" s="429">
        <f t="shared" si="76"/>
        <v>0</v>
      </c>
      <c r="Z135" s="429">
        <f t="shared" si="77"/>
        <v>0</v>
      </c>
      <c r="AA135" s="429">
        <f t="shared" si="78"/>
        <v>0</v>
      </c>
      <c r="AB135" s="429">
        <f t="shared" si="79"/>
        <v>0</v>
      </c>
      <c r="AC135" s="429">
        <f t="shared" si="80"/>
        <v>0</v>
      </c>
      <c r="AD135" s="429">
        <f t="shared" si="81"/>
        <v>0</v>
      </c>
      <c r="AE135" s="429">
        <f t="shared" si="82"/>
        <v>0</v>
      </c>
      <c r="AF135" s="429">
        <f t="shared" si="83"/>
        <v>0</v>
      </c>
      <c r="AG135" s="429">
        <f t="shared" si="84"/>
        <v>0</v>
      </c>
      <c r="AH135" s="387">
        <f t="shared" si="85"/>
        <v>0</v>
      </c>
      <c r="AI135" s="792"/>
      <c r="AJ135" s="766"/>
      <c r="AK135" s="790"/>
      <c r="AL135" s="791"/>
      <c r="AM135" s="413">
        <f t="shared" si="86"/>
        <v>0</v>
      </c>
      <c r="AN135" s="30"/>
      <c r="AO135" s="371" t="str">
        <f t="shared" si="87"/>
        <v>----</v>
      </c>
      <c r="AP135" s="371" t="str">
        <f t="shared" si="88"/>
        <v>----</v>
      </c>
      <c r="AQ135" s="806" t="str">
        <f t="shared" si="89"/>
        <v>----</v>
      </c>
      <c r="AR135" s="806"/>
      <c r="AS135" s="431" t="str">
        <f t="shared" si="90"/>
        <v>----</v>
      </c>
      <c r="AT135" s="432" t="str">
        <f t="shared" si="91"/>
        <v xml:space="preserve"> </v>
      </c>
      <c r="AU135" s="433" t="str">
        <f t="shared" si="92"/>
        <v>----</v>
      </c>
      <c r="AV135" s="433" t="str">
        <f t="shared" si="93"/>
        <v>----</v>
      </c>
      <c r="AW135" s="433" t="str">
        <f t="shared" si="94"/>
        <v>----</v>
      </c>
      <c r="AX135" s="433" t="str">
        <f t="shared" si="95"/>
        <v>----</v>
      </c>
      <c r="AY135" s="432" t="str">
        <f t="shared" si="96"/>
        <v>----</v>
      </c>
      <c r="AZ135" s="432" t="str">
        <f t="shared" si="97"/>
        <v>----</v>
      </c>
      <c r="BA135" s="434" t="str">
        <f t="shared" si="98"/>
        <v>----</v>
      </c>
      <c r="BB135" s="435" t="str">
        <f t="shared" si="99"/>
        <v>----</v>
      </c>
      <c r="BC135" s="434" t="str">
        <f t="shared" si="100"/>
        <v>----</v>
      </c>
      <c r="BD135" s="434" t="str">
        <f t="shared" si="101"/>
        <v>----</v>
      </c>
      <c r="BE135" s="434" t="str">
        <f t="shared" si="102"/>
        <v>----</v>
      </c>
      <c r="BF135" s="436">
        <f t="shared" si="103"/>
        <v>0.01</v>
      </c>
      <c r="BG135" s="437">
        <f t="shared" si="104"/>
        <v>-10</v>
      </c>
      <c r="BH135" s="434"/>
      <c r="BI135" s="434"/>
      <c r="BJ135" s="143"/>
      <c r="BK135" s="143"/>
      <c r="BL135" s="143"/>
      <c r="BM135" s="143"/>
      <c r="BN135" s="143"/>
      <c r="BO135" s="143"/>
      <c r="BP135" s="143"/>
      <c r="BQ135" s="143"/>
      <c r="BR135" s="143"/>
      <c r="BS135" s="143"/>
      <c r="BT135" s="143"/>
      <c r="BU135" s="143"/>
      <c r="BV135" s="143"/>
      <c r="BW135" s="143"/>
      <c r="BX135" s="143"/>
      <c r="BY135" s="143"/>
      <c r="BZ135" s="143"/>
      <c r="CA135" s="143"/>
      <c r="CB135" s="143"/>
      <c r="CC135" s="143"/>
      <c r="CD135" s="143"/>
      <c r="CE135" s="143"/>
      <c r="CF135" s="143"/>
      <c r="CG135" s="143"/>
      <c r="CH135" s="143"/>
      <c r="CI135" s="143"/>
      <c r="CJ135" s="143"/>
      <c r="CK135" s="143"/>
      <c r="CL135" s="143"/>
      <c r="CM135" s="143"/>
      <c r="CN135" s="143"/>
      <c r="CO135" s="143"/>
      <c r="CP135" s="143"/>
      <c r="CQ135" s="143"/>
      <c r="CR135" s="143"/>
      <c r="CS135" s="143"/>
      <c r="CT135" s="143"/>
      <c r="CU135" s="143"/>
      <c r="CV135" s="143"/>
      <c r="CW135" s="143"/>
      <c r="CX135" s="143"/>
      <c r="CY135" s="143"/>
      <c r="CZ135" s="143"/>
      <c r="DA135" s="143"/>
      <c r="DB135" s="143"/>
      <c r="DC135" s="143"/>
      <c r="DD135" s="143"/>
      <c r="DE135" s="143"/>
      <c r="DF135" s="143"/>
      <c r="DG135" s="143"/>
      <c r="DH135" s="143"/>
      <c r="DI135" s="143"/>
      <c r="DJ135" s="143"/>
      <c r="DK135" s="143"/>
      <c r="DL135" s="143"/>
      <c r="DM135" s="143"/>
      <c r="DN135" s="143"/>
      <c r="DO135" s="143"/>
      <c r="DP135" s="143"/>
      <c r="DQ135" s="143"/>
      <c r="DR135" s="143"/>
      <c r="DS135" s="143"/>
      <c r="DT135" s="143"/>
      <c r="DU135" s="143"/>
      <c r="DV135" s="143"/>
      <c r="DW135" s="143"/>
      <c r="DX135" s="143"/>
      <c r="DY135" s="143"/>
      <c r="DZ135" s="143"/>
      <c r="EA135" s="143"/>
      <c r="EB135" s="143"/>
      <c r="EC135" s="143"/>
      <c r="ED135" s="143"/>
      <c r="EE135" s="143"/>
      <c r="EF135" s="143"/>
      <c r="EG135" s="143"/>
      <c r="EH135" s="143"/>
      <c r="EI135" s="143"/>
      <c r="EJ135" s="143"/>
      <c r="EK135" s="143"/>
      <c r="EL135" s="143"/>
      <c r="EM135" s="143"/>
      <c r="EN135" s="143"/>
      <c r="EO135" s="143"/>
      <c r="EP135" s="143"/>
      <c r="EQ135" s="143"/>
      <c r="ER135" s="143"/>
      <c r="ES135" s="143"/>
      <c r="ET135" s="143"/>
      <c r="EU135" s="143"/>
      <c r="EV135" s="143"/>
    </row>
    <row r="136" spans="1:152" x14ac:dyDescent="0.25">
      <c r="A136" s="704" t="s">
        <v>26</v>
      </c>
      <c r="B136" s="704">
        <v>9361500</v>
      </c>
      <c r="C136" s="705">
        <v>7088</v>
      </c>
      <c r="D136" s="704"/>
      <c r="E136" s="704">
        <v>5600</v>
      </c>
      <c r="F136" s="704" t="s">
        <v>283</v>
      </c>
      <c r="G136" s="704"/>
      <c r="H136" s="704"/>
      <c r="I136" s="704"/>
      <c r="J136" s="704"/>
      <c r="K136" s="704"/>
      <c r="L136" s="704"/>
      <c r="M136" s="704"/>
      <c r="N136" s="704"/>
      <c r="O136" s="704"/>
      <c r="P136" s="405"/>
      <c r="Q136" s="431" t="str">
        <f t="shared" si="105"/>
        <v>----</v>
      </c>
      <c r="R136" s="776"/>
      <c r="S136" s="775"/>
      <c r="T136" s="384" t="str">
        <f t="shared" si="106"/>
        <v>----</v>
      </c>
      <c r="U136" s="428">
        <f t="shared" si="72"/>
        <v>-10</v>
      </c>
      <c r="V136" s="428" t="str">
        <f t="shared" si="73"/>
        <v>----</v>
      </c>
      <c r="W136" s="429">
        <f t="shared" si="74"/>
        <v>0</v>
      </c>
      <c r="X136" s="429">
        <f t="shared" si="75"/>
        <v>0</v>
      </c>
      <c r="Y136" s="429">
        <f t="shared" si="76"/>
        <v>0</v>
      </c>
      <c r="Z136" s="429">
        <f t="shared" si="77"/>
        <v>0</v>
      </c>
      <c r="AA136" s="429">
        <f t="shared" si="78"/>
        <v>0</v>
      </c>
      <c r="AB136" s="429">
        <f t="shared" si="79"/>
        <v>0</v>
      </c>
      <c r="AC136" s="429">
        <f t="shared" si="80"/>
        <v>0</v>
      </c>
      <c r="AD136" s="429">
        <f t="shared" si="81"/>
        <v>0</v>
      </c>
      <c r="AE136" s="429">
        <f t="shared" si="82"/>
        <v>0</v>
      </c>
      <c r="AF136" s="429">
        <f t="shared" si="83"/>
        <v>0</v>
      </c>
      <c r="AG136" s="429">
        <f t="shared" si="84"/>
        <v>0</v>
      </c>
      <c r="AH136" s="387">
        <f t="shared" si="85"/>
        <v>0</v>
      </c>
      <c r="AI136" s="792"/>
      <c r="AJ136" s="766"/>
      <c r="AK136" s="790"/>
      <c r="AL136" s="791"/>
      <c r="AM136" s="413">
        <f t="shared" si="86"/>
        <v>0</v>
      </c>
      <c r="AN136" s="30"/>
      <c r="AO136" s="371" t="str">
        <f t="shared" si="87"/>
        <v>----</v>
      </c>
      <c r="AP136" s="371" t="str">
        <f t="shared" si="88"/>
        <v>----</v>
      </c>
      <c r="AQ136" s="806" t="str">
        <f t="shared" si="89"/>
        <v>----</v>
      </c>
      <c r="AR136" s="806"/>
      <c r="AS136" s="431" t="str">
        <f t="shared" si="90"/>
        <v>----</v>
      </c>
      <c r="AT136" s="432" t="str">
        <f t="shared" si="91"/>
        <v xml:space="preserve"> </v>
      </c>
      <c r="AU136" s="433" t="str">
        <f t="shared" si="92"/>
        <v>----</v>
      </c>
      <c r="AV136" s="433" t="str">
        <f t="shared" si="93"/>
        <v>----</v>
      </c>
      <c r="AW136" s="433" t="str">
        <f t="shared" si="94"/>
        <v>----</v>
      </c>
      <c r="AX136" s="433" t="str">
        <f t="shared" si="95"/>
        <v>----</v>
      </c>
      <c r="AY136" s="432" t="str">
        <f t="shared" si="96"/>
        <v>----</v>
      </c>
      <c r="AZ136" s="432" t="str">
        <f t="shared" si="97"/>
        <v>----</v>
      </c>
      <c r="BA136" s="434" t="str">
        <f t="shared" si="98"/>
        <v>----</v>
      </c>
      <c r="BB136" s="435" t="str">
        <f t="shared" si="99"/>
        <v>----</v>
      </c>
      <c r="BC136" s="434" t="str">
        <f t="shared" si="100"/>
        <v>----</v>
      </c>
      <c r="BD136" s="434" t="str">
        <f t="shared" si="101"/>
        <v>----</v>
      </c>
      <c r="BE136" s="434" t="str">
        <f t="shared" si="102"/>
        <v>----</v>
      </c>
      <c r="BF136" s="436">
        <f t="shared" si="103"/>
        <v>0.01</v>
      </c>
      <c r="BG136" s="437">
        <f t="shared" si="104"/>
        <v>-10</v>
      </c>
      <c r="BH136" s="434"/>
      <c r="BI136" s="434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3"/>
      <c r="CH136" s="143"/>
      <c r="CI136" s="143"/>
      <c r="CJ136" s="143"/>
      <c r="CK136" s="143"/>
      <c r="CL136" s="143"/>
      <c r="CM136" s="143"/>
      <c r="CN136" s="143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  <c r="DC136" s="143"/>
      <c r="DD136" s="143"/>
      <c r="DE136" s="143"/>
      <c r="DF136" s="143"/>
      <c r="DG136" s="143"/>
      <c r="DH136" s="143"/>
      <c r="DI136" s="143"/>
      <c r="DJ136" s="143"/>
      <c r="DK136" s="143"/>
      <c r="DL136" s="143"/>
      <c r="DM136" s="143"/>
      <c r="DN136" s="143"/>
      <c r="DO136" s="143"/>
      <c r="DP136" s="143"/>
      <c r="DQ136" s="143"/>
      <c r="DR136" s="143"/>
      <c r="DS136" s="143"/>
      <c r="DT136" s="143"/>
      <c r="DU136" s="143"/>
      <c r="DV136" s="143"/>
      <c r="DW136" s="143"/>
      <c r="DX136" s="143"/>
      <c r="DY136" s="143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  <c r="EL136" s="143"/>
      <c r="EM136" s="143"/>
      <c r="EN136" s="143"/>
      <c r="EO136" s="143"/>
      <c r="EP136" s="143"/>
      <c r="EQ136" s="143"/>
      <c r="ER136" s="143"/>
      <c r="ES136" s="143"/>
      <c r="ET136" s="143"/>
      <c r="EU136" s="143"/>
      <c r="EV136" s="143"/>
    </row>
    <row r="137" spans="1:152" x14ac:dyDescent="0.25">
      <c r="A137" s="704" t="s">
        <v>26</v>
      </c>
      <c r="B137" s="704">
        <v>9361500</v>
      </c>
      <c r="C137" s="705">
        <v>7448</v>
      </c>
      <c r="D137" s="704"/>
      <c r="E137" s="704">
        <v>9260</v>
      </c>
      <c r="F137" s="704" t="s">
        <v>283</v>
      </c>
      <c r="G137" s="704"/>
      <c r="H137" s="704"/>
      <c r="I137" s="704"/>
      <c r="J137" s="704"/>
      <c r="K137" s="704"/>
      <c r="L137" s="704"/>
      <c r="M137" s="704"/>
      <c r="N137" s="704"/>
      <c r="O137" s="704"/>
      <c r="P137" s="405"/>
      <c r="Q137" s="431" t="str">
        <f t="shared" si="105"/>
        <v>----</v>
      </c>
      <c r="R137" s="776"/>
      <c r="S137" s="775"/>
      <c r="T137" s="384" t="str">
        <f t="shared" si="106"/>
        <v>----</v>
      </c>
      <c r="U137" s="428">
        <f t="shared" si="72"/>
        <v>-10</v>
      </c>
      <c r="V137" s="428" t="str">
        <f t="shared" si="73"/>
        <v>----</v>
      </c>
      <c r="W137" s="429">
        <f t="shared" si="74"/>
        <v>0</v>
      </c>
      <c r="X137" s="429">
        <f t="shared" si="75"/>
        <v>0</v>
      </c>
      <c r="Y137" s="429">
        <f t="shared" si="76"/>
        <v>0</v>
      </c>
      <c r="Z137" s="429">
        <f t="shared" si="77"/>
        <v>0</v>
      </c>
      <c r="AA137" s="429">
        <f t="shared" si="78"/>
        <v>0</v>
      </c>
      <c r="AB137" s="429">
        <f t="shared" si="79"/>
        <v>0</v>
      </c>
      <c r="AC137" s="429">
        <f t="shared" si="80"/>
        <v>0</v>
      </c>
      <c r="AD137" s="429">
        <f t="shared" si="81"/>
        <v>0</v>
      </c>
      <c r="AE137" s="429">
        <f t="shared" si="82"/>
        <v>0</v>
      </c>
      <c r="AF137" s="429">
        <f t="shared" si="83"/>
        <v>0</v>
      </c>
      <c r="AG137" s="429">
        <f t="shared" si="84"/>
        <v>0</v>
      </c>
      <c r="AH137" s="387">
        <f t="shared" si="85"/>
        <v>0</v>
      </c>
      <c r="AI137" s="792"/>
      <c r="AJ137" s="766"/>
      <c r="AK137" s="790"/>
      <c r="AL137" s="791"/>
      <c r="AM137" s="413">
        <f t="shared" si="86"/>
        <v>0</v>
      </c>
      <c r="AN137" s="30"/>
      <c r="AO137" s="371" t="str">
        <f t="shared" si="87"/>
        <v>----</v>
      </c>
      <c r="AP137" s="371" t="str">
        <f t="shared" si="88"/>
        <v>----</v>
      </c>
      <c r="AQ137" s="806" t="str">
        <f t="shared" si="89"/>
        <v>----</v>
      </c>
      <c r="AR137" s="806"/>
      <c r="AS137" s="431" t="str">
        <f t="shared" si="90"/>
        <v>----</v>
      </c>
      <c r="AT137" s="432" t="str">
        <f t="shared" si="91"/>
        <v xml:space="preserve"> </v>
      </c>
      <c r="AU137" s="433" t="str">
        <f t="shared" si="92"/>
        <v>----</v>
      </c>
      <c r="AV137" s="433" t="str">
        <f t="shared" si="93"/>
        <v>----</v>
      </c>
      <c r="AW137" s="433" t="str">
        <f t="shared" si="94"/>
        <v>----</v>
      </c>
      <c r="AX137" s="433" t="str">
        <f t="shared" si="95"/>
        <v>----</v>
      </c>
      <c r="AY137" s="432" t="str">
        <f t="shared" si="96"/>
        <v>----</v>
      </c>
      <c r="AZ137" s="432" t="str">
        <f t="shared" si="97"/>
        <v>----</v>
      </c>
      <c r="BA137" s="434" t="str">
        <f t="shared" si="98"/>
        <v>----</v>
      </c>
      <c r="BB137" s="435" t="str">
        <f t="shared" si="99"/>
        <v>----</v>
      </c>
      <c r="BC137" s="434" t="str">
        <f t="shared" si="100"/>
        <v>----</v>
      </c>
      <c r="BD137" s="434" t="str">
        <f t="shared" si="101"/>
        <v>----</v>
      </c>
      <c r="BE137" s="434" t="str">
        <f t="shared" si="102"/>
        <v>----</v>
      </c>
      <c r="BF137" s="436">
        <f t="shared" si="103"/>
        <v>0.01</v>
      </c>
      <c r="BG137" s="437">
        <f t="shared" si="104"/>
        <v>-10</v>
      </c>
      <c r="BH137" s="434"/>
      <c r="BI137" s="434"/>
      <c r="BJ137" s="143"/>
      <c r="BK137" s="143"/>
      <c r="BL137" s="143"/>
      <c r="BM137" s="143"/>
      <c r="BN137" s="143"/>
      <c r="BO137" s="143"/>
      <c r="BP137" s="143"/>
      <c r="BQ137" s="143"/>
      <c r="BR137" s="143"/>
      <c r="BS137" s="143"/>
      <c r="BT137" s="143"/>
      <c r="BU137" s="143"/>
      <c r="BV137" s="143"/>
      <c r="BW137" s="143"/>
      <c r="BX137" s="143"/>
      <c r="BY137" s="143"/>
      <c r="BZ137" s="143"/>
      <c r="CA137" s="143"/>
      <c r="CB137" s="143"/>
      <c r="CC137" s="143"/>
      <c r="CD137" s="143"/>
      <c r="CE137" s="143"/>
      <c r="CF137" s="143"/>
      <c r="CG137" s="143"/>
      <c r="CH137" s="143"/>
      <c r="CI137" s="143"/>
      <c r="CJ137" s="143"/>
      <c r="CK137" s="143"/>
      <c r="CL137" s="143"/>
      <c r="CM137" s="143"/>
      <c r="CN137" s="143"/>
      <c r="CO137" s="143"/>
      <c r="CP137" s="143"/>
      <c r="CQ137" s="143"/>
      <c r="CR137" s="143"/>
      <c r="CS137" s="143"/>
      <c r="CT137" s="143"/>
      <c r="CU137" s="143"/>
      <c r="CV137" s="143"/>
      <c r="CW137" s="143"/>
      <c r="CX137" s="143"/>
      <c r="CY137" s="143"/>
      <c r="CZ137" s="143"/>
      <c r="DA137" s="143"/>
      <c r="DB137" s="143"/>
      <c r="DC137" s="143"/>
      <c r="DD137" s="143"/>
      <c r="DE137" s="143"/>
      <c r="DF137" s="143"/>
      <c r="DG137" s="143"/>
      <c r="DH137" s="143"/>
      <c r="DI137" s="143"/>
      <c r="DJ137" s="143"/>
      <c r="DK137" s="143"/>
      <c r="DL137" s="143"/>
      <c r="DM137" s="143"/>
      <c r="DN137" s="143"/>
      <c r="DO137" s="143"/>
      <c r="DP137" s="143"/>
      <c r="DQ137" s="143"/>
      <c r="DR137" s="143"/>
      <c r="DS137" s="143"/>
      <c r="DT137" s="143"/>
      <c r="DU137" s="143"/>
      <c r="DV137" s="143"/>
      <c r="DW137" s="143"/>
      <c r="DX137" s="143"/>
      <c r="DY137" s="143"/>
      <c r="DZ137" s="143"/>
      <c r="EA137" s="143"/>
      <c r="EB137" s="143"/>
      <c r="EC137" s="143"/>
      <c r="ED137" s="143"/>
      <c r="EE137" s="143"/>
      <c r="EF137" s="143"/>
      <c r="EG137" s="143"/>
      <c r="EH137" s="143"/>
      <c r="EI137" s="143"/>
      <c r="EJ137" s="143"/>
      <c r="EK137" s="143"/>
      <c r="EL137" s="143"/>
      <c r="EM137" s="143"/>
      <c r="EN137" s="143"/>
      <c r="EO137" s="143"/>
      <c r="EP137" s="143"/>
      <c r="EQ137" s="143"/>
      <c r="ER137" s="143"/>
      <c r="ES137" s="143"/>
      <c r="ET137" s="143"/>
      <c r="EU137" s="143"/>
      <c r="EV137" s="143"/>
    </row>
    <row r="138" spans="1:152" x14ac:dyDescent="0.25">
      <c r="A138" s="704" t="s">
        <v>26</v>
      </c>
      <c r="B138" s="704">
        <v>9361500</v>
      </c>
      <c r="C138" s="705">
        <v>7836</v>
      </c>
      <c r="D138" s="704"/>
      <c r="E138" s="704">
        <v>9300</v>
      </c>
      <c r="F138" s="704" t="s">
        <v>283</v>
      </c>
      <c r="G138" s="704"/>
      <c r="H138" s="704"/>
      <c r="I138" s="704"/>
      <c r="J138" s="704"/>
      <c r="K138" s="704"/>
      <c r="L138" s="704"/>
      <c r="M138" s="704"/>
      <c r="N138" s="704"/>
      <c r="O138" s="704"/>
      <c r="P138" s="405"/>
      <c r="Q138" s="431" t="str">
        <f t="shared" si="105"/>
        <v>----</v>
      </c>
      <c r="R138" s="776"/>
      <c r="S138" s="775"/>
      <c r="T138" s="384" t="str">
        <f t="shared" si="106"/>
        <v>----</v>
      </c>
      <c r="U138" s="428">
        <f t="shared" si="72"/>
        <v>-10</v>
      </c>
      <c r="V138" s="428" t="str">
        <f t="shared" si="73"/>
        <v>----</v>
      </c>
      <c r="W138" s="429">
        <f t="shared" si="74"/>
        <v>0</v>
      </c>
      <c r="X138" s="429">
        <f t="shared" si="75"/>
        <v>0</v>
      </c>
      <c r="Y138" s="429">
        <f t="shared" si="76"/>
        <v>0</v>
      </c>
      <c r="Z138" s="429">
        <f t="shared" si="77"/>
        <v>0</v>
      </c>
      <c r="AA138" s="429">
        <f t="shared" si="78"/>
        <v>0</v>
      </c>
      <c r="AB138" s="429">
        <f t="shared" si="79"/>
        <v>0</v>
      </c>
      <c r="AC138" s="429">
        <f t="shared" si="80"/>
        <v>0</v>
      </c>
      <c r="AD138" s="429">
        <f t="shared" si="81"/>
        <v>0</v>
      </c>
      <c r="AE138" s="429">
        <f t="shared" si="82"/>
        <v>0</v>
      </c>
      <c r="AF138" s="429">
        <f t="shared" si="83"/>
        <v>0</v>
      </c>
      <c r="AG138" s="429">
        <f t="shared" si="84"/>
        <v>0</v>
      </c>
      <c r="AH138" s="387">
        <f t="shared" si="85"/>
        <v>0</v>
      </c>
      <c r="AI138" s="792"/>
      <c r="AJ138" s="766"/>
      <c r="AK138" s="790"/>
      <c r="AL138" s="791"/>
      <c r="AM138" s="413">
        <f t="shared" si="86"/>
        <v>0</v>
      </c>
      <c r="AN138" s="30"/>
      <c r="AO138" s="371" t="str">
        <f t="shared" si="87"/>
        <v>----</v>
      </c>
      <c r="AP138" s="371" t="str">
        <f t="shared" si="88"/>
        <v>----</v>
      </c>
      <c r="AQ138" s="806" t="str">
        <f t="shared" si="89"/>
        <v>----</v>
      </c>
      <c r="AR138" s="806"/>
      <c r="AS138" s="431" t="str">
        <f t="shared" si="90"/>
        <v>----</v>
      </c>
      <c r="AT138" s="432" t="str">
        <f t="shared" si="91"/>
        <v xml:space="preserve"> </v>
      </c>
      <c r="AU138" s="433" t="str">
        <f t="shared" si="92"/>
        <v>----</v>
      </c>
      <c r="AV138" s="433" t="str">
        <f t="shared" si="93"/>
        <v>----</v>
      </c>
      <c r="AW138" s="433" t="str">
        <f t="shared" si="94"/>
        <v>----</v>
      </c>
      <c r="AX138" s="433" t="str">
        <f t="shared" si="95"/>
        <v>----</v>
      </c>
      <c r="AY138" s="432" t="str">
        <f t="shared" si="96"/>
        <v>----</v>
      </c>
      <c r="AZ138" s="432" t="str">
        <f t="shared" si="97"/>
        <v>----</v>
      </c>
      <c r="BA138" s="434" t="str">
        <f t="shared" si="98"/>
        <v>----</v>
      </c>
      <c r="BB138" s="435" t="str">
        <f t="shared" si="99"/>
        <v>----</v>
      </c>
      <c r="BC138" s="434" t="str">
        <f t="shared" si="100"/>
        <v>----</v>
      </c>
      <c r="BD138" s="434" t="str">
        <f t="shared" si="101"/>
        <v>----</v>
      </c>
      <c r="BE138" s="434" t="str">
        <f t="shared" si="102"/>
        <v>----</v>
      </c>
      <c r="BF138" s="436">
        <f t="shared" si="103"/>
        <v>0.01</v>
      </c>
      <c r="BG138" s="437">
        <f t="shared" si="104"/>
        <v>-10</v>
      </c>
      <c r="BH138" s="434"/>
      <c r="BI138" s="434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3"/>
      <c r="CH138" s="143"/>
      <c r="CI138" s="143"/>
      <c r="CJ138" s="143"/>
      <c r="CK138" s="143"/>
      <c r="CL138" s="143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3"/>
      <c r="DG138" s="143"/>
      <c r="DH138" s="143"/>
      <c r="DI138" s="143"/>
      <c r="DJ138" s="143"/>
      <c r="DK138" s="143"/>
      <c r="DL138" s="143"/>
      <c r="DM138" s="143"/>
      <c r="DN138" s="143"/>
      <c r="DO138" s="143"/>
      <c r="DP138" s="143"/>
      <c r="DQ138" s="143"/>
      <c r="DR138" s="143"/>
      <c r="DS138" s="143"/>
      <c r="DT138" s="143"/>
      <c r="DU138" s="143"/>
      <c r="DV138" s="143"/>
      <c r="DW138" s="143"/>
      <c r="DX138" s="143"/>
      <c r="DY138" s="143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3"/>
      <c r="EU138" s="143"/>
      <c r="EV138" s="143"/>
    </row>
    <row r="139" spans="1:152" x14ac:dyDescent="0.25">
      <c r="A139" s="704" t="s">
        <v>26</v>
      </c>
      <c r="B139" s="704">
        <v>9361500</v>
      </c>
      <c r="C139" s="705">
        <v>8197</v>
      </c>
      <c r="D139" s="704"/>
      <c r="E139" s="704">
        <v>7800</v>
      </c>
      <c r="F139" s="704"/>
      <c r="G139" s="704">
        <v>6.58</v>
      </c>
      <c r="H139" s="704"/>
      <c r="I139" s="704"/>
      <c r="J139" s="704"/>
      <c r="K139" s="704"/>
      <c r="L139" s="704"/>
      <c r="M139" s="704"/>
      <c r="N139" s="704"/>
      <c r="O139" s="704"/>
      <c r="P139" s="405"/>
      <c r="Q139" s="431" t="str">
        <f t="shared" si="105"/>
        <v>----</v>
      </c>
      <c r="R139" s="776"/>
      <c r="S139" s="775"/>
      <c r="T139" s="384" t="str">
        <f t="shared" si="106"/>
        <v>----</v>
      </c>
      <c r="U139" s="428">
        <f t="shared" si="72"/>
        <v>-10</v>
      </c>
      <c r="V139" s="428" t="str">
        <f t="shared" si="73"/>
        <v>----</v>
      </c>
      <c r="W139" s="429">
        <f t="shared" si="74"/>
        <v>0</v>
      </c>
      <c r="X139" s="429">
        <f t="shared" si="75"/>
        <v>0</v>
      </c>
      <c r="Y139" s="429">
        <f t="shared" si="76"/>
        <v>0</v>
      </c>
      <c r="Z139" s="429">
        <f t="shared" si="77"/>
        <v>0</v>
      </c>
      <c r="AA139" s="429">
        <f t="shared" si="78"/>
        <v>0</v>
      </c>
      <c r="AB139" s="429">
        <f t="shared" si="79"/>
        <v>0</v>
      </c>
      <c r="AC139" s="429">
        <f t="shared" si="80"/>
        <v>0</v>
      </c>
      <c r="AD139" s="429">
        <f t="shared" si="81"/>
        <v>0</v>
      </c>
      <c r="AE139" s="429">
        <f t="shared" si="82"/>
        <v>0</v>
      </c>
      <c r="AF139" s="429">
        <f t="shared" si="83"/>
        <v>0</v>
      </c>
      <c r="AG139" s="429">
        <f t="shared" si="84"/>
        <v>0</v>
      </c>
      <c r="AH139" s="387">
        <f t="shared" si="85"/>
        <v>0</v>
      </c>
      <c r="AI139" s="792"/>
      <c r="AJ139" s="766"/>
      <c r="AK139" s="790"/>
      <c r="AL139" s="791"/>
      <c r="AM139" s="413">
        <f t="shared" si="86"/>
        <v>0</v>
      </c>
      <c r="AN139" s="30"/>
      <c r="AO139" s="371" t="str">
        <f t="shared" si="87"/>
        <v>----</v>
      </c>
      <c r="AP139" s="371" t="str">
        <f t="shared" si="88"/>
        <v>----</v>
      </c>
      <c r="AQ139" s="806" t="str">
        <f t="shared" si="89"/>
        <v>----</v>
      </c>
      <c r="AR139" s="806"/>
      <c r="AS139" s="431" t="str">
        <f t="shared" si="90"/>
        <v>----</v>
      </c>
      <c r="AT139" s="432" t="str">
        <f t="shared" si="91"/>
        <v xml:space="preserve"> </v>
      </c>
      <c r="AU139" s="433" t="str">
        <f t="shared" si="92"/>
        <v>----</v>
      </c>
      <c r="AV139" s="433" t="str">
        <f t="shared" si="93"/>
        <v>----</v>
      </c>
      <c r="AW139" s="433" t="str">
        <f t="shared" si="94"/>
        <v>----</v>
      </c>
      <c r="AX139" s="433" t="str">
        <f t="shared" si="95"/>
        <v>----</v>
      </c>
      <c r="AY139" s="432" t="str">
        <f t="shared" si="96"/>
        <v>----</v>
      </c>
      <c r="AZ139" s="432" t="str">
        <f t="shared" si="97"/>
        <v>----</v>
      </c>
      <c r="BA139" s="434" t="str">
        <f t="shared" si="98"/>
        <v>----</v>
      </c>
      <c r="BB139" s="435" t="str">
        <f t="shared" si="99"/>
        <v>----</v>
      </c>
      <c r="BC139" s="434" t="str">
        <f t="shared" si="100"/>
        <v>----</v>
      </c>
      <c r="BD139" s="434" t="str">
        <f t="shared" si="101"/>
        <v>----</v>
      </c>
      <c r="BE139" s="434" t="str">
        <f t="shared" si="102"/>
        <v>----</v>
      </c>
      <c r="BF139" s="436">
        <f t="shared" si="103"/>
        <v>0.01</v>
      </c>
      <c r="BG139" s="437">
        <f t="shared" si="104"/>
        <v>-10</v>
      </c>
      <c r="BH139" s="434"/>
      <c r="BI139" s="434"/>
      <c r="BJ139" s="143"/>
      <c r="BK139" s="143"/>
      <c r="BL139" s="143"/>
      <c r="BM139" s="143"/>
      <c r="BN139" s="143"/>
      <c r="BO139" s="143"/>
      <c r="BP139" s="143"/>
      <c r="BQ139" s="143"/>
      <c r="BR139" s="143"/>
      <c r="BS139" s="143"/>
      <c r="BT139" s="143"/>
      <c r="BU139" s="143"/>
      <c r="BV139" s="143"/>
      <c r="BW139" s="143"/>
      <c r="BX139" s="143"/>
      <c r="BY139" s="143"/>
      <c r="BZ139" s="143"/>
      <c r="CA139" s="143"/>
      <c r="CB139" s="143"/>
      <c r="CC139" s="143"/>
      <c r="CD139" s="143"/>
      <c r="CE139" s="143"/>
      <c r="CF139" s="143"/>
      <c r="CG139" s="143"/>
      <c r="CH139" s="143"/>
      <c r="CI139" s="143"/>
      <c r="CJ139" s="143"/>
      <c r="CK139" s="143"/>
      <c r="CL139" s="143"/>
      <c r="CM139" s="143"/>
      <c r="CN139" s="143"/>
      <c r="CO139" s="143"/>
      <c r="CP139" s="143"/>
      <c r="CQ139" s="143"/>
      <c r="CR139" s="143"/>
      <c r="CS139" s="143"/>
      <c r="CT139" s="143"/>
      <c r="CU139" s="143"/>
      <c r="CV139" s="143"/>
      <c r="CW139" s="143"/>
      <c r="CX139" s="143"/>
      <c r="CY139" s="143"/>
      <c r="CZ139" s="143"/>
      <c r="DA139" s="143"/>
      <c r="DB139" s="143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3"/>
      <c r="DO139" s="143"/>
      <c r="DP139" s="143"/>
      <c r="DQ139" s="143"/>
      <c r="DR139" s="143"/>
      <c r="DS139" s="143"/>
      <c r="DT139" s="143"/>
      <c r="DU139" s="143"/>
      <c r="DV139" s="143"/>
      <c r="DW139" s="143"/>
      <c r="DX139" s="143"/>
      <c r="DY139" s="143"/>
      <c r="DZ139" s="143"/>
      <c r="EA139" s="143"/>
      <c r="EB139" s="143"/>
      <c r="EC139" s="143"/>
      <c r="ED139" s="143"/>
      <c r="EE139" s="143"/>
      <c r="EF139" s="143"/>
      <c r="EG139" s="143"/>
      <c r="EH139" s="143"/>
      <c r="EI139" s="143"/>
      <c r="EJ139" s="143"/>
      <c r="EK139" s="143"/>
      <c r="EL139" s="143"/>
      <c r="EM139" s="143"/>
      <c r="EN139" s="143"/>
      <c r="EO139" s="143"/>
      <c r="EP139" s="143"/>
      <c r="EQ139" s="143"/>
      <c r="ER139" s="143"/>
      <c r="ES139" s="143"/>
      <c r="ET139" s="143"/>
      <c r="EU139" s="143"/>
      <c r="EV139" s="143"/>
    </row>
    <row r="140" spans="1:152" x14ac:dyDescent="0.25">
      <c r="A140" s="704" t="s">
        <v>26</v>
      </c>
      <c r="B140" s="704">
        <v>9361500</v>
      </c>
      <c r="C140" s="705">
        <v>8549</v>
      </c>
      <c r="D140" s="704"/>
      <c r="E140" s="704">
        <v>4680</v>
      </c>
      <c r="F140" s="704" t="s">
        <v>283</v>
      </c>
      <c r="G140" s="704"/>
      <c r="H140" s="704"/>
      <c r="I140" s="704"/>
      <c r="J140" s="704"/>
      <c r="K140" s="704"/>
      <c r="L140" s="704"/>
      <c r="M140" s="704"/>
      <c r="N140" s="704"/>
      <c r="O140" s="704"/>
      <c r="P140" s="405"/>
      <c r="Q140" s="540" t="str">
        <f t="shared" si="105"/>
        <v>----</v>
      </c>
      <c r="R140" s="777"/>
      <c r="S140" s="778"/>
      <c r="T140" s="539" t="str">
        <f t="shared" si="106"/>
        <v>----</v>
      </c>
      <c r="U140" s="428">
        <f t="shared" si="72"/>
        <v>-10</v>
      </c>
      <c r="V140" s="428" t="str">
        <f t="shared" si="73"/>
        <v>----</v>
      </c>
      <c r="W140" s="429">
        <f t="shared" si="74"/>
        <v>0</v>
      </c>
      <c r="X140" s="429">
        <f t="shared" si="75"/>
        <v>0</v>
      </c>
      <c r="Y140" s="429">
        <f t="shared" si="76"/>
        <v>0</v>
      </c>
      <c r="Z140" s="429">
        <f t="shared" si="77"/>
        <v>0</v>
      </c>
      <c r="AA140" s="429">
        <f t="shared" si="78"/>
        <v>0</v>
      </c>
      <c r="AB140" s="429">
        <f t="shared" si="79"/>
        <v>0</v>
      </c>
      <c r="AC140" s="429">
        <f t="shared" si="80"/>
        <v>0</v>
      </c>
      <c r="AD140" s="429">
        <f t="shared" si="81"/>
        <v>0</v>
      </c>
      <c r="AE140" s="429">
        <f t="shared" si="82"/>
        <v>0</v>
      </c>
      <c r="AF140" s="429">
        <f t="shared" si="83"/>
        <v>0</v>
      </c>
      <c r="AG140" s="429">
        <f t="shared" si="84"/>
        <v>0</v>
      </c>
      <c r="AH140" s="387">
        <f t="shared" si="85"/>
        <v>0</v>
      </c>
      <c r="AI140" s="793"/>
      <c r="AJ140" s="784"/>
      <c r="AK140" s="787"/>
      <c r="AL140" s="788"/>
      <c r="AM140" s="413">
        <f t="shared" si="86"/>
        <v>0</v>
      </c>
      <c r="AN140" s="30"/>
      <c r="AO140" s="372" t="str">
        <f t="shared" si="87"/>
        <v>----</v>
      </c>
      <c r="AP140" s="372" t="str">
        <f t="shared" si="88"/>
        <v>----</v>
      </c>
      <c r="AQ140" s="807" t="str">
        <f t="shared" si="89"/>
        <v>----</v>
      </c>
      <c r="AR140" s="807"/>
      <c r="AS140" s="540" t="str">
        <f t="shared" si="90"/>
        <v>----</v>
      </c>
      <c r="AT140" s="541" t="str">
        <f t="shared" si="91"/>
        <v xml:space="preserve"> </v>
      </c>
      <c r="AU140" s="542" t="str">
        <f t="shared" si="92"/>
        <v>----</v>
      </c>
      <c r="AV140" s="542" t="str">
        <f t="shared" si="93"/>
        <v>----</v>
      </c>
      <c r="AW140" s="542" t="str">
        <f t="shared" si="94"/>
        <v>----</v>
      </c>
      <c r="AX140" s="542" t="str">
        <f t="shared" si="95"/>
        <v>----</v>
      </c>
      <c r="AY140" s="541" t="str">
        <f t="shared" si="96"/>
        <v>----</v>
      </c>
      <c r="AZ140" s="541" t="str">
        <f t="shared" si="97"/>
        <v>----</v>
      </c>
      <c r="BA140" s="434" t="str">
        <f t="shared" si="98"/>
        <v>----</v>
      </c>
      <c r="BB140" s="435" t="str">
        <f t="shared" si="99"/>
        <v>----</v>
      </c>
      <c r="BC140" s="434" t="str">
        <f t="shared" si="100"/>
        <v>----</v>
      </c>
      <c r="BD140" s="434" t="str">
        <f t="shared" si="101"/>
        <v>----</v>
      </c>
      <c r="BE140" s="434" t="str">
        <f t="shared" si="102"/>
        <v>----</v>
      </c>
      <c r="BF140" s="436">
        <f t="shared" si="103"/>
        <v>0.01</v>
      </c>
      <c r="BG140" s="437">
        <f t="shared" si="104"/>
        <v>-10</v>
      </c>
      <c r="BH140" s="434"/>
      <c r="BI140" s="434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3"/>
      <c r="DO140" s="143"/>
      <c r="DP140" s="143"/>
      <c r="DQ140" s="143"/>
      <c r="DR140" s="143"/>
      <c r="DS140" s="143"/>
      <c r="DT140" s="143"/>
      <c r="DU140" s="143"/>
      <c r="DV140" s="143"/>
      <c r="DW140" s="143"/>
      <c r="DX140" s="143"/>
      <c r="DY140" s="143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  <c r="EL140" s="143"/>
      <c r="EM140" s="143"/>
      <c r="EN140" s="143"/>
      <c r="EO140" s="143"/>
      <c r="EP140" s="143"/>
      <c r="EQ140" s="143"/>
      <c r="ER140" s="143"/>
      <c r="ES140" s="143"/>
      <c r="ET140" s="143"/>
      <c r="EU140" s="143"/>
      <c r="EV140" s="143"/>
    </row>
    <row r="141" spans="1:152" x14ac:dyDescent="0.25">
      <c r="A141" s="704" t="s">
        <v>26</v>
      </c>
      <c r="B141" s="704">
        <v>9361500</v>
      </c>
      <c r="C141" s="705">
        <v>8933</v>
      </c>
      <c r="D141" s="704"/>
      <c r="E141" s="704">
        <v>4500</v>
      </c>
      <c r="F141" s="704"/>
      <c r="G141" s="704">
        <v>5.32</v>
      </c>
      <c r="H141" s="704"/>
      <c r="I141" s="704"/>
      <c r="J141" s="704"/>
      <c r="K141" s="704"/>
      <c r="L141" s="704"/>
      <c r="M141" s="704"/>
      <c r="N141" s="704"/>
      <c r="O141" s="704"/>
      <c r="P141" s="405"/>
      <c r="Q141" s="431" t="str">
        <f t="shared" si="105"/>
        <v>----</v>
      </c>
      <c r="R141" s="776"/>
      <c r="S141" s="775"/>
      <c r="T141" s="384" t="str">
        <f t="shared" si="106"/>
        <v>----</v>
      </c>
      <c r="U141" s="428">
        <f t="shared" si="72"/>
        <v>-10</v>
      </c>
      <c r="V141" s="428" t="str">
        <f t="shared" si="73"/>
        <v>----</v>
      </c>
      <c r="W141" s="429">
        <f t="shared" si="74"/>
        <v>0</v>
      </c>
      <c r="X141" s="429">
        <f t="shared" si="75"/>
        <v>0</v>
      </c>
      <c r="Y141" s="429">
        <f t="shared" si="76"/>
        <v>0</v>
      </c>
      <c r="Z141" s="429">
        <f t="shared" si="77"/>
        <v>0</v>
      </c>
      <c r="AA141" s="429">
        <f t="shared" si="78"/>
        <v>0</v>
      </c>
      <c r="AB141" s="429">
        <f t="shared" si="79"/>
        <v>0</v>
      </c>
      <c r="AC141" s="429">
        <f t="shared" si="80"/>
        <v>0</v>
      </c>
      <c r="AD141" s="429">
        <f t="shared" si="81"/>
        <v>0</v>
      </c>
      <c r="AE141" s="429">
        <f t="shared" si="82"/>
        <v>0</v>
      </c>
      <c r="AF141" s="429">
        <f t="shared" si="83"/>
        <v>0</v>
      </c>
      <c r="AG141" s="429">
        <f t="shared" si="84"/>
        <v>0</v>
      </c>
      <c r="AH141" s="387">
        <f t="shared" si="85"/>
        <v>0</v>
      </c>
      <c r="AI141" s="792"/>
      <c r="AJ141" s="766"/>
      <c r="AK141" s="790"/>
      <c r="AL141" s="791"/>
      <c r="AM141" s="413">
        <f t="shared" si="86"/>
        <v>0</v>
      </c>
      <c r="AN141" s="30"/>
      <c r="AO141" s="371" t="str">
        <f t="shared" si="87"/>
        <v>----</v>
      </c>
      <c r="AP141" s="371" t="str">
        <f t="shared" si="88"/>
        <v>----</v>
      </c>
      <c r="AQ141" s="806" t="str">
        <f t="shared" si="89"/>
        <v>----</v>
      </c>
      <c r="AR141" s="806"/>
      <c r="AS141" s="431" t="str">
        <f t="shared" si="90"/>
        <v>----</v>
      </c>
      <c r="AT141" s="432" t="str">
        <f t="shared" si="91"/>
        <v xml:space="preserve"> </v>
      </c>
      <c r="AU141" s="433" t="str">
        <f t="shared" si="92"/>
        <v>----</v>
      </c>
      <c r="AV141" s="433" t="str">
        <f t="shared" si="93"/>
        <v>----</v>
      </c>
      <c r="AW141" s="433" t="str">
        <f t="shared" si="94"/>
        <v>----</v>
      </c>
      <c r="AX141" s="433" t="str">
        <f t="shared" si="95"/>
        <v>----</v>
      </c>
      <c r="AY141" s="432" t="str">
        <f t="shared" si="96"/>
        <v>----</v>
      </c>
      <c r="AZ141" s="432" t="str">
        <f t="shared" si="97"/>
        <v>----</v>
      </c>
      <c r="BA141" s="434" t="str">
        <f t="shared" si="98"/>
        <v>----</v>
      </c>
      <c r="BB141" s="435" t="str">
        <f t="shared" si="99"/>
        <v>----</v>
      </c>
      <c r="BC141" s="434" t="str">
        <f t="shared" si="100"/>
        <v>----</v>
      </c>
      <c r="BD141" s="434" t="str">
        <f t="shared" si="101"/>
        <v>----</v>
      </c>
      <c r="BE141" s="434" t="str">
        <f t="shared" si="102"/>
        <v>----</v>
      </c>
      <c r="BF141" s="436">
        <f t="shared" si="103"/>
        <v>0.01</v>
      </c>
      <c r="BG141" s="437">
        <f t="shared" si="104"/>
        <v>-10</v>
      </c>
      <c r="BH141" s="434"/>
      <c r="BI141" s="434"/>
      <c r="BJ141" s="143"/>
      <c r="BK141" s="143"/>
      <c r="BL141" s="143"/>
      <c r="BM141" s="143"/>
      <c r="BN141" s="143"/>
      <c r="BO141" s="143"/>
      <c r="BP141" s="143"/>
      <c r="BQ141" s="143"/>
      <c r="BR141" s="143"/>
      <c r="BS141" s="143"/>
      <c r="BT141" s="143"/>
      <c r="BU141" s="143"/>
      <c r="BV141" s="143"/>
      <c r="BW141" s="143"/>
      <c r="BX141" s="143"/>
      <c r="BY141" s="143"/>
      <c r="BZ141" s="143"/>
      <c r="CA141" s="143"/>
      <c r="CB141" s="143"/>
      <c r="CC141" s="143"/>
      <c r="CD141" s="143"/>
      <c r="CE141" s="143"/>
      <c r="CF141" s="143"/>
      <c r="CG141" s="143"/>
      <c r="CH141" s="143"/>
      <c r="CI141" s="143"/>
      <c r="CJ141" s="143"/>
      <c r="CK141" s="143"/>
      <c r="CL141" s="143"/>
      <c r="CM141" s="143"/>
      <c r="CN141" s="143"/>
      <c r="CO141" s="143"/>
      <c r="CP141" s="143"/>
      <c r="CQ141" s="143"/>
      <c r="CR141" s="143"/>
      <c r="CS141" s="143"/>
      <c r="CT141" s="143"/>
      <c r="CU141" s="143"/>
      <c r="CV141" s="143"/>
      <c r="CW141" s="143"/>
      <c r="CX141" s="143"/>
      <c r="CY141" s="143"/>
      <c r="CZ141" s="143"/>
      <c r="DA141" s="143"/>
      <c r="DB141" s="143"/>
      <c r="DC141" s="143"/>
      <c r="DD141" s="143"/>
      <c r="DE141" s="143"/>
      <c r="DF141" s="143"/>
      <c r="DG141" s="143"/>
      <c r="DH141" s="143"/>
      <c r="DI141" s="143"/>
      <c r="DJ141" s="143"/>
      <c r="DK141" s="143"/>
      <c r="DL141" s="143"/>
      <c r="DM141" s="143"/>
      <c r="DN141" s="143"/>
      <c r="DO141" s="143"/>
      <c r="DP141" s="143"/>
      <c r="DQ141" s="143"/>
      <c r="DR141" s="143"/>
      <c r="DS141" s="143"/>
      <c r="DT141" s="143"/>
      <c r="DU141" s="143"/>
      <c r="DV141" s="143"/>
      <c r="DW141" s="143"/>
      <c r="DX141" s="143"/>
      <c r="DY141" s="143"/>
      <c r="DZ141" s="143"/>
      <c r="EA141" s="143"/>
      <c r="EB141" s="143"/>
      <c r="EC141" s="143"/>
      <c r="ED141" s="143"/>
      <c r="EE141" s="143"/>
      <c r="EF141" s="143"/>
      <c r="EG141" s="143"/>
      <c r="EH141" s="143"/>
      <c r="EI141" s="143"/>
      <c r="EJ141" s="143"/>
      <c r="EK141" s="143"/>
      <c r="EL141" s="143"/>
      <c r="EM141" s="143"/>
      <c r="EN141" s="143"/>
      <c r="EO141" s="143"/>
      <c r="EP141" s="143"/>
      <c r="EQ141" s="143"/>
      <c r="ER141" s="143"/>
      <c r="ES141" s="143"/>
      <c r="ET141" s="143"/>
      <c r="EU141" s="143"/>
      <c r="EV141" s="143"/>
    </row>
    <row r="142" spans="1:152" x14ac:dyDescent="0.25">
      <c r="A142" s="704" t="s">
        <v>26</v>
      </c>
      <c r="B142" s="704">
        <v>9361500</v>
      </c>
      <c r="C142" s="705">
        <v>9394</v>
      </c>
      <c r="D142" s="704"/>
      <c r="E142" s="704">
        <v>6000</v>
      </c>
      <c r="F142" s="704"/>
      <c r="G142" s="704">
        <v>6</v>
      </c>
      <c r="H142" s="704"/>
      <c r="I142" s="704"/>
      <c r="J142" s="704"/>
      <c r="K142" s="704"/>
      <c r="L142" s="704"/>
      <c r="M142" s="704"/>
      <c r="N142" s="704"/>
      <c r="O142" s="704"/>
      <c r="P142" s="405"/>
      <c r="Q142" s="431" t="str">
        <f t="shared" si="105"/>
        <v>----</v>
      </c>
      <c r="R142" s="776"/>
      <c r="S142" s="775"/>
      <c r="T142" s="384" t="str">
        <f t="shared" si="106"/>
        <v>----</v>
      </c>
      <c r="U142" s="428">
        <f t="shared" si="72"/>
        <v>-10</v>
      </c>
      <c r="V142" s="428" t="str">
        <f t="shared" si="73"/>
        <v>----</v>
      </c>
      <c r="W142" s="429">
        <f t="shared" si="74"/>
        <v>0</v>
      </c>
      <c r="X142" s="429">
        <f t="shared" si="75"/>
        <v>0</v>
      </c>
      <c r="Y142" s="429">
        <f t="shared" si="76"/>
        <v>0</v>
      </c>
      <c r="Z142" s="429">
        <f t="shared" si="77"/>
        <v>0</v>
      </c>
      <c r="AA142" s="429">
        <f t="shared" si="78"/>
        <v>0</v>
      </c>
      <c r="AB142" s="429">
        <f t="shared" si="79"/>
        <v>0</v>
      </c>
      <c r="AC142" s="429">
        <f t="shared" si="80"/>
        <v>0</v>
      </c>
      <c r="AD142" s="429">
        <f t="shared" si="81"/>
        <v>0</v>
      </c>
      <c r="AE142" s="429">
        <f t="shared" si="82"/>
        <v>0</v>
      </c>
      <c r="AF142" s="429">
        <f t="shared" si="83"/>
        <v>0</v>
      </c>
      <c r="AG142" s="429">
        <f t="shared" si="84"/>
        <v>0</v>
      </c>
      <c r="AH142" s="387">
        <f t="shared" si="85"/>
        <v>0</v>
      </c>
      <c r="AI142" s="792"/>
      <c r="AJ142" s="766"/>
      <c r="AK142" s="790"/>
      <c r="AL142" s="791"/>
      <c r="AM142" s="413">
        <f t="shared" si="86"/>
        <v>0</v>
      </c>
      <c r="AN142" s="30"/>
      <c r="AO142" s="371" t="str">
        <f t="shared" si="87"/>
        <v>----</v>
      </c>
      <c r="AP142" s="371" t="str">
        <f t="shared" si="88"/>
        <v>----</v>
      </c>
      <c r="AQ142" s="806" t="str">
        <f t="shared" si="89"/>
        <v>----</v>
      </c>
      <c r="AR142" s="806"/>
      <c r="AS142" s="431" t="str">
        <f t="shared" si="90"/>
        <v>----</v>
      </c>
      <c r="AT142" s="432" t="str">
        <f t="shared" si="91"/>
        <v xml:space="preserve"> </v>
      </c>
      <c r="AU142" s="433" t="str">
        <f t="shared" si="92"/>
        <v>----</v>
      </c>
      <c r="AV142" s="433" t="str">
        <f t="shared" si="93"/>
        <v>----</v>
      </c>
      <c r="AW142" s="433" t="str">
        <f t="shared" si="94"/>
        <v>----</v>
      </c>
      <c r="AX142" s="433" t="str">
        <f t="shared" si="95"/>
        <v>----</v>
      </c>
      <c r="AY142" s="432" t="str">
        <f t="shared" si="96"/>
        <v>----</v>
      </c>
      <c r="AZ142" s="432" t="str">
        <f t="shared" si="97"/>
        <v>----</v>
      </c>
      <c r="BA142" s="434" t="str">
        <f t="shared" si="98"/>
        <v>----</v>
      </c>
      <c r="BB142" s="435" t="str">
        <f t="shared" si="99"/>
        <v>----</v>
      </c>
      <c r="BC142" s="434" t="str">
        <f t="shared" si="100"/>
        <v>----</v>
      </c>
      <c r="BD142" s="434" t="str">
        <f t="shared" si="101"/>
        <v>----</v>
      </c>
      <c r="BE142" s="434" t="str">
        <f t="shared" si="102"/>
        <v>----</v>
      </c>
      <c r="BF142" s="436">
        <f t="shared" si="103"/>
        <v>0.01</v>
      </c>
      <c r="BG142" s="437">
        <f t="shared" si="104"/>
        <v>-10</v>
      </c>
      <c r="BH142" s="434"/>
      <c r="BI142" s="434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  <c r="DC142" s="143"/>
      <c r="DD142" s="143"/>
      <c r="DE142" s="143"/>
      <c r="DF142" s="143"/>
      <c r="DG142" s="143"/>
      <c r="DH142" s="143"/>
      <c r="DI142" s="143"/>
      <c r="DJ142" s="143"/>
      <c r="DK142" s="143"/>
      <c r="DL142" s="143"/>
      <c r="DM142" s="143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  <c r="EL142" s="143"/>
      <c r="EM142" s="143"/>
      <c r="EN142" s="143"/>
      <c r="EO142" s="143"/>
      <c r="EP142" s="143"/>
      <c r="EQ142" s="143"/>
      <c r="ER142" s="143"/>
      <c r="ES142" s="143"/>
      <c r="ET142" s="143"/>
      <c r="EU142" s="143"/>
      <c r="EV142" s="143"/>
    </row>
    <row r="143" spans="1:152" x14ac:dyDescent="0.25">
      <c r="A143" s="704" t="s">
        <v>26</v>
      </c>
      <c r="B143" s="704">
        <v>9361500</v>
      </c>
      <c r="C143" s="705">
        <v>9654</v>
      </c>
      <c r="D143" s="704"/>
      <c r="E143" s="704">
        <v>5000</v>
      </c>
      <c r="F143" s="704"/>
      <c r="G143" s="704">
        <v>5.57</v>
      </c>
      <c r="H143" s="704"/>
      <c r="I143" s="704"/>
      <c r="J143" s="704"/>
      <c r="K143" s="704"/>
      <c r="L143" s="704"/>
      <c r="M143" s="704"/>
      <c r="N143" s="704"/>
      <c r="O143" s="704"/>
      <c r="P143" s="405"/>
      <c r="Q143" s="431" t="str">
        <f t="shared" si="105"/>
        <v>----</v>
      </c>
      <c r="R143" s="776"/>
      <c r="S143" s="775"/>
      <c r="T143" s="384" t="str">
        <f t="shared" si="106"/>
        <v>----</v>
      </c>
      <c r="U143" s="428">
        <f t="shared" si="72"/>
        <v>-10</v>
      </c>
      <c r="V143" s="428" t="str">
        <f t="shared" si="73"/>
        <v>----</v>
      </c>
      <c r="W143" s="429">
        <f t="shared" si="74"/>
        <v>0</v>
      </c>
      <c r="X143" s="429">
        <f t="shared" si="75"/>
        <v>0</v>
      </c>
      <c r="Y143" s="429">
        <f t="shared" si="76"/>
        <v>0</v>
      </c>
      <c r="Z143" s="429">
        <f t="shared" si="77"/>
        <v>0</v>
      </c>
      <c r="AA143" s="429">
        <f t="shared" si="78"/>
        <v>0</v>
      </c>
      <c r="AB143" s="429">
        <f t="shared" si="79"/>
        <v>0</v>
      </c>
      <c r="AC143" s="429">
        <f t="shared" si="80"/>
        <v>0</v>
      </c>
      <c r="AD143" s="429">
        <f t="shared" si="81"/>
        <v>0</v>
      </c>
      <c r="AE143" s="429">
        <f t="shared" si="82"/>
        <v>0</v>
      </c>
      <c r="AF143" s="429">
        <f t="shared" si="83"/>
        <v>0</v>
      </c>
      <c r="AG143" s="429">
        <f t="shared" si="84"/>
        <v>0</v>
      </c>
      <c r="AH143" s="387">
        <f t="shared" si="85"/>
        <v>0</v>
      </c>
      <c r="AI143" s="792"/>
      <c r="AJ143" s="766"/>
      <c r="AK143" s="790"/>
      <c r="AL143" s="791"/>
      <c r="AM143" s="413">
        <f t="shared" si="86"/>
        <v>0</v>
      </c>
      <c r="AN143" s="30"/>
      <c r="AO143" s="371" t="str">
        <f t="shared" si="87"/>
        <v>----</v>
      </c>
      <c r="AP143" s="371" t="str">
        <f t="shared" si="88"/>
        <v>----</v>
      </c>
      <c r="AQ143" s="806" t="str">
        <f t="shared" si="89"/>
        <v>----</v>
      </c>
      <c r="AR143" s="806"/>
      <c r="AS143" s="431" t="str">
        <f t="shared" si="90"/>
        <v>----</v>
      </c>
      <c r="AT143" s="432" t="str">
        <f t="shared" si="91"/>
        <v xml:space="preserve"> </v>
      </c>
      <c r="AU143" s="433" t="str">
        <f t="shared" si="92"/>
        <v>----</v>
      </c>
      <c r="AV143" s="433" t="str">
        <f t="shared" si="93"/>
        <v>----</v>
      </c>
      <c r="AW143" s="433" t="str">
        <f t="shared" si="94"/>
        <v>----</v>
      </c>
      <c r="AX143" s="433" t="str">
        <f t="shared" si="95"/>
        <v>----</v>
      </c>
      <c r="AY143" s="432" t="str">
        <f t="shared" si="96"/>
        <v>----</v>
      </c>
      <c r="AZ143" s="432" t="str">
        <f t="shared" si="97"/>
        <v>----</v>
      </c>
      <c r="BA143" s="434" t="str">
        <f t="shared" si="98"/>
        <v>----</v>
      </c>
      <c r="BB143" s="435" t="str">
        <f t="shared" si="99"/>
        <v>----</v>
      </c>
      <c r="BC143" s="434" t="str">
        <f t="shared" si="100"/>
        <v>----</v>
      </c>
      <c r="BD143" s="434" t="str">
        <f t="shared" si="101"/>
        <v>----</v>
      </c>
      <c r="BE143" s="434" t="str">
        <f t="shared" si="102"/>
        <v>----</v>
      </c>
      <c r="BF143" s="436">
        <f t="shared" si="103"/>
        <v>0.01</v>
      </c>
      <c r="BG143" s="437">
        <f t="shared" si="104"/>
        <v>-10</v>
      </c>
      <c r="BH143" s="434"/>
      <c r="BI143" s="434"/>
      <c r="BJ143" s="143"/>
      <c r="BK143" s="143"/>
      <c r="BL143" s="143"/>
      <c r="BM143" s="143"/>
      <c r="BN143" s="143"/>
      <c r="BO143" s="143"/>
      <c r="BP143" s="143"/>
      <c r="BQ143" s="143"/>
      <c r="BR143" s="143"/>
      <c r="BS143" s="143"/>
      <c r="BT143" s="143"/>
      <c r="BU143" s="143"/>
      <c r="BV143" s="143"/>
      <c r="BW143" s="143"/>
      <c r="BX143" s="143"/>
      <c r="BY143" s="143"/>
      <c r="BZ143" s="143"/>
      <c r="CA143" s="143"/>
      <c r="CB143" s="143"/>
      <c r="CC143" s="143"/>
      <c r="CD143" s="143"/>
      <c r="CE143" s="143"/>
      <c r="CF143" s="143"/>
      <c r="CG143" s="143"/>
      <c r="CH143" s="143"/>
      <c r="CI143" s="143"/>
      <c r="CJ143" s="143"/>
      <c r="CK143" s="143"/>
      <c r="CL143" s="143"/>
      <c r="CM143" s="143"/>
      <c r="CN143" s="143"/>
      <c r="CO143" s="143"/>
      <c r="CP143" s="143"/>
      <c r="CQ143" s="143"/>
      <c r="CR143" s="143"/>
      <c r="CS143" s="143"/>
      <c r="CT143" s="143"/>
      <c r="CU143" s="143"/>
      <c r="CV143" s="143"/>
      <c r="CW143" s="143"/>
      <c r="CX143" s="143"/>
      <c r="CY143" s="143"/>
      <c r="CZ143" s="143"/>
      <c r="DA143" s="143"/>
      <c r="DB143" s="143"/>
      <c r="DC143" s="143"/>
      <c r="DD143" s="143"/>
      <c r="DE143" s="143"/>
      <c r="DF143" s="143"/>
      <c r="DG143" s="143"/>
      <c r="DH143" s="143"/>
      <c r="DI143" s="143"/>
      <c r="DJ143" s="143"/>
      <c r="DK143" s="143"/>
      <c r="DL143" s="143"/>
      <c r="DM143" s="143"/>
      <c r="DN143" s="143"/>
      <c r="DO143" s="143"/>
      <c r="DP143" s="143"/>
      <c r="DQ143" s="143"/>
      <c r="DR143" s="143"/>
      <c r="DS143" s="143"/>
      <c r="DT143" s="143"/>
      <c r="DU143" s="143"/>
      <c r="DV143" s="143"/>
      <c r="DW143" s="143"/>
      <c r="DX143" s="143"/>
      <c r="DY143" s="143"/>
      <c r="DZ143" s="143"/>
      <c r="EA143" s="143"/>
      <c r="EB143" s="143"/>
      <c r="EC143" s="143"/>
      <c r="ED143" s="143"/>
      <c r="EE143" s="143"/>
      <c r="EF143" s="143"/>
      <c r="EG143" s="143"/>
      <c r="EH143" s="143"/>
      <c r="EI143" s="143"/>
      <c r="EJ143" s="143"/>
      <c r="EK143" s="143"/>
      <c r="EL143" s="143"/>
      <c r="EM143" s="143"/>
      <c r="EN143" s="143"/>
      <c r="EO143" s="143"/>
      <c r="EP143" s="143"/>
      <c r="EQ143" s="143"/>
      <c r="ER143" s="143"/>
      <c r="ES143" s="143"/>
      <c r="ET143" s="143"/>
      <c r="EU143" s="143"/>
      <c r="EV143" s="143"/>
    </row>
    <row r="144" spans="1:152" x14ac:dyDescent="0.25">
      <c r="A144" s="704" t="s">
        <v>26</v>
      </c>
      <c r="B144" s="704">
        <v>9361500</v>
      </c>
      <c r="C144" s="705">
        <v>10042</v>
      </c>
      <c r="D144" s="704"/>
      <c r="E144" s="704">
        <v>20000</v>
      </c>
      <c r="F144" s="704"/>
      <c r="G144" s="704">
        <v>9.65</v>
      </c>
      <c r="H144" s="704"/>
      <c r="I144" s="704"/>
      <c r="J144" s="705"/>
      <c r="K144" s="704"/>
      <c r="L144" s="704"/>
      <c r="M144" s="704"/>
      <c r="N144" s="704"/>
      <c r="O144" s="704"/>
      <c r="P144" s="405"/>
      <c r="Q144" s="431" t="str">
        <f t="shared" si="105"/>
        <v>----</v>
      </c>
      <c r="R144" s="776"/>
      <c r="S144" s="775"/>
      <c r="T144" s="384" t="str">
        <f t="shared" si="106"/>
        <v>----</v>
      </c>
      <c r="U144" s="428">
        <f t="shared" si="72"/>
        <v>-10</v>
      </c>
      <c r="V144" s="428" t="str">
        <f t="shared" si="73"/>
        <v>----</v>
      </c>
      <c r="W144" s="429">
        <f t="shared" si="74"/>
        <v>0</v>
      </c>
      <c r="X144" s="429">
        <f t="shared" si="75"/>
        <v>0</v>
      </c>
      <c r="Y144" s="429">
        <f t="shared" si="76"/>
        <v>0</v>
      </c>
      <c r="Z144" s="429">
        <f t="shared" si="77"/>
        <v>0</v>
      </c>
      <c r="AA144" s="429">
        <f t="shared" si="78"/>
        <v>0</v>
      </c>
      <c r="AB144" s="429">
        <f t="shared" si="79"/>
        <v>0</v>
      </c>
      <c r="AC144" s="429">
        <f t="shared" si="80"/>
        <v>0</v>
      </c>
      <c r="AD144" s="429">
        <f t="shared" si="81"/>
        <v>0</v>
      </c>
      <c r="AE144" s="429">
        <f t="shared" si="82"/>
        <v>0</v>
      </c>
      <c r="AF144" s="429">
        <f t="shared" si="83"/>
        <v>0</v>
      </c>
      <c r="AG144" s="429">
        <f t="shared" si="84"/>
        <v>0</v>
      </c>
      <c r="AH144" s="387">
        <f t="shared" si="85"/>
        <v>0</v>
      </c>
      <c r="AI144" s="792"/>
      <c r="AJ144" s="766"/>
      <c r="AK144" s="790"/>
      <c r="AL144" s="791"/>
      <c r="AM144" s="413">
        <f t="shared" si="86"/>
        <v>0</v>
      </c>
      <c r="AN144" s="30"/>
      <c r="AO144" s="371" t="str">
        <f t="shared" si="87"/>
        <v>----</v>
      </c>
      <c r="AP144" s="371" t="str">
        <f t="shared" si="88"/>
        <v>----</v>
      </c>
      <c r="AQ144" s="806" t="str">
        <f t="shared" si="89"/>
        <v>----</v>
      </c>
      <c r="AR144" s="806"/>
      <c r="AS144" s="431" t="str">
        <f t="shared" si="90"/>
        <v>----</v>
      </c>
      <c r="AT144" s="432" t="str">
        <f t="shared" si="91"/>
        <v xml:space="preserve"> </v>
      </c>
      <c r="AU144" s="433" t="str">
        <f t="shared" si="92"/>
        <v>----</v>
      </c>
      <c r="AV144" s="433" t="str">
        <f t="shared" si="93"/>
        <v>----</v>
      </c>
      <c r="AW144" s="433" t="str">
        <f t="shared" si="94"/>
        <v>----</v>
      </c>
      <c r="AX144" s="433" t="str">
        <f t="shared" si="95"/>
        <v>----</v>
      </c>
      <c r="AY144" s="432" t="str">
        <f t="shared" si="96"/>
        <v>----</v>
      </c>
      <c r="AZ144" s="432" t="str">
        <f t="shared" si="97"/>
        <v>----</v>
      </c>
      <c r="BA144" s="434" t="str">
        <f t="shared" si="98"/>
        <v>----</v>
      </c>
      <c r="BB144" s="435" t="str">
        <f t="shared" si="99"/>
        <v>----</v>
      </c>
      <c r="BC144" s="434" t="str">
        <f t="shared" si="100"/>
        <v>----</v>
      </c>
      <c r="BD144" s="434" t="str">
        <f t="shared" si="101"/>
        <v>----</v>
      </c>
      <c r="BE144" s="434" t="str">
        <f t="shared" si="102"/>
        <v>----</v>
      </c>
      <c r="BF144" s="436">
        <f t="shared" si="103"/>
        <v>0.01</v>
      </c>
      <c r="BG144" s="437">
        <f t="shared" si="104"/>
        <v>-10</v>
      </c>
      <c r="BH144" s="434"/>
      <c r="BI144" s="434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3"/>
      <c r="CH144" s="143"/>
      <c r="CI144" s="143"/>
      <c r="CJ144" s="143"/>
      <c r="CK144" s="143"/>
      <c r="CL144" s="143"/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</row>
    <row r="145" spans="1:152" x14ac:dyDescent="0.25">
      <c r="A145" s="704" t="s">
        <v>26</v>
      </c>
      <c r="B145" s="704">
        <v>9361500</v>
      </c>
      <c r="C145" s="705">
        <v>10380</v>
      </c>
      <c r="D145" s="704"/>
      <c r="E145" s="704">
        <v>4450</v>
      </c>
      <c r="F145" s="704"/>
      <c r="G145" s="704">
        <v>5.1100000000000003</v>
      </c>
      <c r="H145" s="704"/>
      <c r="I145" s="704"/>
      <c r="J145" s="704"/>
      <c r="K145" s="704"/>
      <c r="L145" s="704"/>
      <c r="M145" s="704"/>
      <c r="N145" s="704"/>
      <c r="O145" s="704"/>
      <c r="P145" s="405"/>
      <c r="Q145" s="431" t="str">
        <f t="shared" si="105"/>
        <v>----</v>
      </c>
      <c r="R145" s="776"/>
      <c r="S145" s="775"/>
      <c r="T145" s="384" t="str">
        <f t="shared" si="106"/>
        <v>----</v>
      </c>
      <c r="U145" s="428">
        <f t="shared" si="72"/>
        <v>-10</v>
      </c>
      <c r="V145" s="428" t="str">
        <f t="shared" si="73"/>
        <v>----</v>
      </c>
      <c r="W145" s="429">
        <f t="shared" si="74"/>
        <v>0</v>
      </c>
      <c r="X145" s="429">
        <f t="shared" si="75"/>
        <v>0</v>
      </c>
      <c r="Y145" s="429">
        <f t="shared" si="76"/>
        <v>0</v>
      </c>
      <c r="Z145" s="429">
        <f t="shared" si="77"/>
        <v>0</v>
      </c>
      <c r="AA145" s="429">
        <f t="shared" si="78"/>
        <v>0</v>
      </c>
      <c r="AB145" s="429">
        <f t="shared" si="79"/>
        <v>0</v>
      </c>
      <c r="AC145" s="429">
        <f t="shared" si="80"/>
        <v>0</v>
      </c>
      <c r="AD145" s="429">
        <f t="shared" si="81"/>
        <v>0</v>
      </c>
      <c r="AE145" s="429">
        <f t="shared" si="82"/>
        <v>0</v>
      </c>
      <c r="AF145" s="429">
        <f t="shared" si="83"/>
        <v>0</v>
      </c>
      <c r="AG145" s="429">
        <f t="shared" si="84"/>
        <v>0</v>
      </c>
      <c r="AH145" s="387">
        <f t="shared" si="85"/>
        <v>0</v>
      </c>
      <c r="AI145" s="792"/>
      <c r="AJ145" s="766"/>
      <c r="AK145" s="790"/>
      <c r="AL145" s="791"/>
      <c r="AM145" s="413">
        <f t="shared" si="86"/>
        <v>0</v>
      </c>
      <c r="AN145" s="30"/>
      <c r="AO145" s="371" t="str">
        <f t="shared" si="87"/>
        <v>----</v>
      </c>
      <c r="AP145" s="371" t="str">
        <f t="shared" si="88"/>
        <v>----</v>
      </c>
      <c r="AQ145" s="806" t="str">
        <f t="shared" si="89"/>
        <v>----</v>
      </c>
      <c r="AR145" s="806"/>
      <c r="AS145" s="431" t="str">
        <f t="shared" si="90"/>
        <v>----</v>
      </c>
      <c r="AT145" s="432" t="str">
        <f t="shared" si="91"/>
        <v xml:space="preserve"> </v>
      </c>
      <c r="AU145" s="433" t="str">
        <f t="shared" si="92"/>
        <v>----</v>
      </c>
      <c r="AV145" s="433" t="str">
        <f t="shared" si="93"/>
        <v>----</v>
      </c>
      <c r="AW145" s="433" t="str">
        <f t="shared" si="94"/>
        <v>----</v>
      </c>
      <c r="AX145" s="433" t="str">
        <f t="shared" si="95"/>
        <v>----</v>
      </c>
      <c r="AY145" s="432" t="str">
        <f t="shared" si="96"/>
        <v>----</v>
      </c>
      <c r="AZ145" s="432" t="str">
        <f t="shared" si="97"/>
        <v>----</v>
      </c>
      <c r="BA145" s="434" t="str">
        <f t="shared" si="98"/>
        <v>----</v>
      </c>
      <c r="BB145" s="435" t="str">
        <f t="shared" si="99"/>
        <v>----</v>
      </c>
      <c r="BC145" s="434" t="str">
        <f t="shared" si="100"/>
        <v>----</v>
      </c>
      <c r="BD145" s="434" t="str">
        <f t="shared" si="101"/>
        <v>----</v>
      </c>
      <c r="BE145" s="434" t="str">
        <f t="shared" si="102"/>
        <v>----</v>
      </c>
      <c r="BF145" s="436">
        <f t="shared" si="103"/>
        <v>0.01</v>
      </c>
      <c r="BG145" s="437">
        <f t="shared" si="104"/>
        <v>-10</v>
      </c>
      <c r="BH145" s="434"/>
      <c r="BI145" s="434"/>
      <c r="BJ145" s="143"/>
      <c r="BK145" s="143"/>
      <c r="BL145" s="143"/>
      <c r="BM145" s="143"/>
      <c r="BN145" s="143"/>
      <c r="BO145" s="143"/>
      <c r="BP145" s="143"/>
      <c r="BQ145" s="143"/>
      <c r="BR145" s="143"/>
      <c r="BS145" s="143"/>
      <c r="BT145" s="143"/>
      <c r="BU145" s="143"/>
      <c r="BV145" s="143"/>
      <c r="BW145" s="143"/>
      <c r="BX145" s="143"/>
      <c r="BY145" s="143"/>
      <c r="BZ145" s="143"/>
      <c r="CA145" s="143"/>
      <c r="CB145" s="143"/>
      <c r="CC145" s="143"/>
      <c r="CD145" s="143"/>
      <c r="CE145" s="143"/>
      <c r="CF145" s="143"/>
      <c r="CG145" s="143"/>
      <c r="CH145" s="143"/>
      <c r="CI145" s="143"/>
      <c r="CJ145" s="143"/>
      <c r="CK145" s="143"/>
      <c r="CL145" s="143"/>
      <c r="CM145" s="143"/>
      <c r="CN145" s="143"/>
      <c r="CO145" s="143"/>
      <c r="CP145" s="143"/>
      <c r="CQ145" s="143"/>
      <c r="CR145" s="143"/>
      <c r="CS145" s="143"/>
      <c r="CT145" s="143"/>
      <c r="CU145" s="143"/>
      <c r="CV145" s="143"/>
      <c r="CW145" s="143"/>
      <c r="CX145" s="143"/>
      <c r="CY145" s="143"/>
      <c r="CZ145" s="143"/>
      <c r="DA145" s="143"/>
      <c r="DB145" s="143"/>
      <c r="DC145" s="143"/>
      <c r="DD145" s="143"/>
      <c r="DE145" s="143"/>
      <c r="DF145" s="143"/>
      <c r="DG145" s="143"/>
      <c r="DH145" s="143"/>
      <c r="DI145" s="143"/>
      <c r="DJ145" s="143"/>
      <c r="DK145" s="143"/>
      <c r="DL145" s="143"/>
      <c r="DM145" s="143"/>
      <c r="DN145" s="143"/>
      <c r="DO145" s="143"/>
      <c r="DP145" s="143"/>
      <c r="DQ145" s="143"/>
      <c r="DR145" s="143"/>
      <c r="DS145" s="143"/>
      <c r="DT145" s="143"/>
      <c r="DU145" s="143"/>
      <c r="DV145" s="143"/>
      <c r="DW145" s="143"/>
      <c r="DX145" s="143"/>
      <c r="DY145" s="143"/>
      <c r="DZ145" s="143"/>
      <c r="EA145" s="143"/>
      <c r="EB145" s="143"/>
      <c r="EC145" s="143"/>
      <c r="ED145" s="143"/>
      <c r="EE145" s="143"/>
      <c r="EF145" s="143"/>
      <c r="EG145" s="143"/>
      <c r="EH145" s="143"/>
      <c r="EI145" s="143"/>
      <c r="EJ145" s="143"/>
      <c r="EK145" s="143"/>
      <c r="EL145" s="143"/>
      <c r="EM145" s="143"/>
      <c r="EN145" s="143"/>
      <c r="EO145" s="143"/>
      <c r="EP145" s="143"/>
      <c r="EQ145" s="143"/>
      <c r="ER145" s="143"/>
      <c r="ES145" s="143"/>
      <c r="ET145" s="143"/>
      <c r="EU145" s="143"/>
      <c r="EV145" s="143"/>
    </row>
    <row r="146" spans="1:152" x14ac:dyDescent="0.25">
      <c r="A146" s="704" t="s">
        <v>26</v>
      </c>
      <c r="B146" s="704">
        <v>9361500</v>
      </c>
      <c r="C146" s="705">
        <v>10739</v>
      </c>
      <c r="D146" s="704"/>
      <c r="E146" s="704">
        <v>4950</v>
      </c>
      <c r="F146" s="704"/>
      <c r="G146" s="704">
        <v>5.42</v>
      </c>
      <c r="H146" s="704"/>
      <c r="I146" s="704"/>
      <c r="J146" s="705"/>
      <c r="K146" s="704"/>
      <c r="L146" s="704"/>
      <c r="M146" s="704"/>
      <c r="N146" s="704"/>
      <c r="O146" s="704"/>
      <c r="P146" s="405"/>
      <c r="Q146" s="431" t="str">
        <f t="shared" si="105"/>
        <v>----</v>
      </c>
      <c r="R146" s="776"/>
      <c r="S146" s="775"/>
      <c r="T146" s="384" t="str">
        <f t="shared" si="106"/>
        <v>----</v>
      </c>
      <c r="U146" s="428">
        <f t="shared" si="72"/>
        <v>-10</v>
      </c>
      <c r="V146" s="428" t="str">
        <f t="shared" si="73"/>
        <v>----</v>
      </c>
      <c r="W146" s="429">
        <f t="shared" si="74"/>
        <v>0</v>
      </c>
      <c r="X146" s="429">
        <f t="shared" si="75"/>
        <v>0</v>
      </c>
      <c r="Y146" s="429">
        <f t="shared" si="76"/>
        <v>0</v>
      </c>
      <c r="Z146" s="429">
        <f t="shared" si="77"/>
        <v>0</v>
      </c>
      <c r="AA146" s="429">
        <f t="shared" si="78"/>
        <v>0</v>
      </c>
      <c r="AB146" s="429">
        <f t="shared" si="79"/>
        <v>0</v>
      </c>
      <c r="AC146" s="429">
        <f t="shared" si="80"/>
        <v>0</v>
      </c>
      <c r="AD146" s="429">
        <f t="shared" si="81"/>
        <v>0</v>
      </c>
      <c r="AE146" s="429">
        <f t="shared" si="82"/>
        <v>0</v>
      </c>
      <c r="AF146" s="429">
        <f t="shared" si="83"/>
        <v>0</v>
      </c>
      <c r="AG146" s="429">
        <f t="shared" si="84"/>
        <v>0</v>
      </c>
      <c r="AH146" s="387">
        <f t="shared" si="85"/>
        <v>0</v>
      </c>
      <c r="AI146" s="792"/>
      <c r="AJ146" s="766"/>
      <c r="AK146" s="790"/>
      <c r="AL146" s="791"/>
      <c r="AM146" s="413">
        <f t="shared" si="86"/>
        <v>0</v>
      </c>
      <c r="AN146" s="30"/>
      <c r="AO146" s="371" t="str">
        <f t="shared" si="87"/>
        <v>----</v>
      </c>
      <c r="AP146" s="371" t="str">
        <f t="shared" si="88"/>
        <v>----</v>
      </c>
      <c r="AQ146" s="806" t="str">
        <f t="shared" si="89"/>
        <v>----</v>
      </c>
      <c r="AR146" s="806"/>
      <c r="AS146" s="431" t="str">
        <f t="shared" si="90"/>
        <v>----</v>
      </c>
      <c r="AT146" s="432" t="str">
        <f t="shared" si="91"/>
        <v xml:space="preserve"> </v>
      </c>
      <c r="AU146" s="433" t="str">
        <f t="shared" si="92"/>
        <v>----</v>
      </c>
      <c r="AV146" s="433" t="str">
        <f t="shared" si="93"/>
        <v>----</v>
      </c>
      <c r="AW146" s="433" t="str">
        <f t="shared" si="94"/>
        <v>----</v>
      </c>
      <c r="AX146" s="433" t="str">
        <f t="shared" si="95"/>
        <v>----</v>
      </c>
      <c r="AY146" s="432" t="str">
        <f t="shared" si="96"/>
        <v>----</v>
      </c>
      <c r="AZ146" s="432" t="str">
        <f t="shared" si="97"/>
        <v>----</v>
      </c>
      <c r="BA146" s="434" t="str">
        <f t="shared" si="98"/>
        <v>----</v>
      </c>
      <c r="BB146" s="435" t="str">
        <f t="shared" si="99"/>
        <v>----</v>
      </c>
      <c r="BC146" s="434" t="str">
        <f t="shared" si="100"/>
        <v>----</v>
      </c>
      <c r="BD146" s="434" t="str">
        <f t="shared" si="101"/>
        <v>----</v>
      </c>
      <c r="BE146" s="434" t="str">
        <f t="shared" si="102"/>
        <v>----</v>
      </c>
      <c r="BF146" s="436">
        <f t="shared" si="103"/>
        <v>0.01</v>
      </c>
      <c r="BG146" s="437">
        <f t="shared" si="104"/>
        <v>-10</v>
      </c>
      <c r="BH146" s="434"/>
      <c r="BI146" s="434"/>
      <c r="BJ146" s="143"/>
      <c r="BK146" s="143"/>
      <c r="BL146" s="143"/>
      <c r="BM146" s="143"/>
      <c r="BN146" s="143"/>
      <c r="BO146" s="143"/>
      <c r="BP146" s="143"/>
      <c r="BQ146" s="143"/>
      <c r="BR146" s="143"/>
      <c r="BS146" s="143"/>
      <c r="BT146" s="143"/>
      <c r="BU146" s="143"/>
      <c r="BV146" s="143"/>
      <c r="BW146" s="143"/>
      <c r="BX146" s="143"/>
      <c r="BY146" s="143"/>
      <c r="BZ146" s="143"/>
      <c r="CA146" s="143"/>
      <c r="CB146" s="143"/>
      <c r="CC146" s="143"/>
      <c r="CD146" s="143"/>
      <c r="CE146" s="143"/>
      <c r="CF146" s="143"/>
      <c r="CG146" s="143"/>
      <c r="CH146" s="143"/>
      <c r="CI146" s="143"/>
      <c r="CJ146" s="143"/>
      <c r="CK146" s="143"/>
      <c r="CL146" s="143"/>
      <c r="CM146" s="143"/>
      <c r="CN146" s="143"/>
      <c r="CO146" s="143"/>
      <c r="CP146" s="143"/>
      <c r="CQ146" s="143"/>
      <c r="CR146" s="143"/>
      <c r="CS146" s="143"/>
      <c r="CT146" s="143"/>
      <c r="CU146" s="143"/>
      <c r="CV146" s="143"/>
      <c r="CW146" s="143"/>
      <c r="CX146" s="143"/>
      <c r="CY146" s="143"/>
      <c r="CZ146" s="143"/>
      <c r="DA146" s="143"/>
      <c r="DB146" s="143"/>
      <c r="DC146" s="143"/>
      <c r="DD146" s="143"/>
      <c r="DE146" s="143"/>
      <c r="DF146" s="143"/>
      <c r="DG146" s="143"/>
      <c r="DH146" s="143"/>
      <c r="DI146" s="143"/>
      <c r="DJ146" s="143"/>
      <c r="DK146" s="143"/>
      <c r="DL146" s="143"/>
      <c r="DM146" s="143"/>
      <c r="DN146" s="143"/>
      <c r="DO146" s="143"/>
      <c r="DP146" s="143"/>
      <c r="DQ146" s="143"/>
      <c r="DR146" s="143"/>
      <c r="DS146" s="143"/>
      <c r="DT146" s="143"/>
      <c r="DU146" s="143"/>
      <c r="DV146" s="143"/>
      <c r="DW146" s="143"/>
      <c r="DX146" s="143"/>
      <c r="DY146" s="143"/>
      <c r="DZ146" s="143"/>
      <c r="EA146" s="143"/>
      <c r="EB146" s="143"/>
      <c r="EC146" s="143"/>
      <c r="ED146" s="143"/>
      <c r="EE146" s="143"/>
      <c r="EF146" s="143"/>
      <c r="EG146" s="143"/>
      <c r="EH146" s="143"/>
      <c r="EI146" s="143"/>
      <c r="EJ146" s="143"/>
      <c r="EK146" s="143"/>
      <c r="EL146" s="143"/>
      <c r="EM146" s="143"/>
      <c r="EN146" s="143"/>
      <c r="EO146" s="143"/>
      <c r="EP146" s="143"/>
      <c r="EQ146" s="143"/>
      <c r="ER146" s="143"/>
      <c r="ES146" s="143"/>
      <c r="ET146" s="143"/>
      <c r="EU146" s="143"/>
      <c r="EV146" s="143"/>
    </row>
    <row r="147" spans="1:152" x14ac:dyDescent="0.25">
      <c r="A147" s="704" t="s">
        <v>26</v>
      </c>
      <c r="B147" s="704">
        <v>9361500</v>
      </c>
      <c r="C147" s="705">
        <v>11122</v>
      </c>
      <c r="D147" s="704"/>
      <c r="E147" s="704">
        <v>4200</v>
      </c>
      <c r="F147" s="704"/>
      <c r="G147" s="704">
        <v>4.95</v>
      </c>
      <c r="H147" s="704"/>
      <c r="I147" s="704"/>
      <c r="J147" s="704"/>
      <c r="K147" s="704"/>
      <c r="L147" s="704"/>
      <c r="M147" s="704"/>
      <c r="N147" s="704"/>
      <c r="O147" s="704"/>
      <c r="P147" s="405"/>
      <c r="Q147" s="431" t="str">
        <f t="shared" si="105"/>
        <v>----</v>
      </c>
      <c r="R147" s="776"/>
      <c r="S147" s="775"/>
      <c r="T147" s="384" t="str">
        <f t="shared" si="106"/>
        <v>----</v>
      </c>
      <c r="U147" s="428">
        <f t="shared" si="72"/>
        <v>-10</v>
      </c>
      <c r="V147" s="428" t="str">
        <f t="shared" si="73"/>
        <v>----</v>
      </c>
      <c r="W147" s="429">
        <f t="shared" si="74"/>
        <v>0</v>
      </c>
      <c r="X147" s="429">
        <f t="shared" si="75"/>
        <v>0</v>
      </c>
      <c r="Y147" s="429">
        <f t="shared" si="76"/>
        <v>0</v>
      </c>
      <c r="Z147" s="429">
        <f t="shared" si="77"/>
        <v>0</v>
      </c>
      <c r="AA147" s="429">
        <f t="shared" si="78"/>
        <v>0</v>
      </c>
      <c r="AB147" s="429">
        <f t="shared" si="79"/>
        <v>0</v>
      </c>
      <c r="AC147" s="429">
        <f t="shared" si="80"/>
        <v>0</v>
      </c>
      <c r="AD147" s="429">
        <f t="shared" si="81"/>
        <v>0</v>
      </c>
      <c r="AE147" s="429">
        <f t="shared" si="82"/>
        <v>0</v>
      </c>
      <c r="AF147" s="429">
        <f t="shared" si="83"/>
        <v>0</v>
      </c>
      <c r="AG147" s="429">
        <f t="shared" si="84"/>
        <v>0</v>
      </c>
      <c r="AH147" s="387">
        <f t="shared" si="85"/>
        <v>0</v>
      </c>
      <c r="AI147" s="792"/>
      <c r="AJ147" s="766"/>
      <c r="AK147" s="790"/>
      <c r="AL147" s="791"/>
      <c r="AM147" s="413">
        <f t="shared" si="86"/>
        <v>0</v>
      </c>
      <c r="AN147" s="30"/>
      <c r="AO147" s="371" t="str">
        <f t="shared" si="87"/>
        <v>----</v>
      </c>
      <c r="AP147" s="371" t="str">
        <f t="shared" si="88"/>
        <v>----</v>
      </c>
      <c r="AQ147" s="806" t="str">
        <f t="shared" si="89"/>
        <v>----</v>
      </c>
      <c r="AR147" s="806"/>
      <c r="AS147" s="431" t="str">
        <f t="shared" si="90"/>
        <v>----</v>
      </c>
      <c r="AT147" s="432" t="str">
        <f t="shared" si="91"/>
        <v xml:space="preserve"> </v>
      </c>
      <c r="AU147" s="433" t="str">
        <f t="shared" si="92"/>
        <v>----</v>
      </c>
      <c r="AV147" s="433" t="str">
        <f t="shared" si="93"/>
        <v>----</v>
      </c>
      <c r="AW147" s="433" t="str">
        <f t="shared" si="94"/>
        <v>----</v>
      </c>
      <c r="AX147" s="433" t="str">
        <f t="shared" si="95"/>
        <v>----</v>
      </c>
      <c r="AY147" s="432" t="str">
        <f t="shared" si="96"/>
        <v>----</v>
      </c>
      <c r="AZ147" s="432" t="str">
        <f t="shared" si="97"/>
        <v>----</v>
      </c>
      <c r="BA147" s="434" t="str">
        <f t="shared" si="98"/>
        <v>----</v>
      </c>
      <c r="BB147" s="435" t="str">
        <f t="shared" si="99"/>
        <v>----</v>
      </c>
      <c r="BC147" s="434" t="str">
        <f t="shared" si="100"/>
        <v>----</v>
      </c>
      <c r="BD147" s="434" t="str">
        <f t="shared" si="101"/>
        <v>----</v>
      </c>
      <c r="BE147" s="434" t="str">
        <f t="shared" si="102"/>
        <v>----</v>
      </c>
      <c r="BF147" s="436">
        <f t="shared" si="103"/>
        <v>0.01</v>
      </c>
      <c r="BG147" s="437">
        <f t="shared" si="104"/>
        <v>-10</v>
      </c>
      <c r="BH147" s="434"/>
      <c r="BI147" s="434"/>
      <c r="BJ147" s="143"/>
      <c r="BK147" s="143"/>
      <c r="BL147" s="143"/>
      <c r="BM147" s="143"/>
      <c r="BN147" s="143"/>
      <c r="BO147" s="143"/>
      <c r="BP147" s="143"/>
      <c r="BQ147" s="143"/>
      <c r="BR147" s="143"/>
      <c r="BS147" s="143"/>
      <c r="BT147" s="143"/>
      <c r="BU147" s="143"/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3"/>
      <c r="CG147" s="143"/>
      <c r="CH147" s="143"/>
      <c r="CI147" s="143"/>
      <c r="CJ147" s="143"/>
      <c r="CK147" s="143"/>
      <c r="CL147" s="143"/>
      <c r="CM147" s="143"/>
      <c r="CN147" s="143"/>
      <c r="CO147" s="143"/>
      <c r="CP147" s="143"/>
      <c r="CQ147" s="143"/>
      <c r="CR147" s="143"/>
      <c r="CS147" s="143"/>
      <c r="CT147" s="143"/>
      <c r="CU147" s="143"/>
      <c r="CV147" s="143"/>
      <c r="CW147" s="143"/>
      <c r="CX147" s="143"/>
      <c r="CY147" s="143"/>
      <c r="CZ147" s="143"/>
      <c r="DA147" s="143"/>
      <c r="DB147" s="143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3"/>
      <c r="DO147" s="143"/>
      <c r="DP147" s="143"/>
      <c r="DQ147" s="143"/>
      <c r="DR147" s="143"/>
      <c r="DS147" s="143"/>
      <c r="DT147" s="143"/>
      <c r="DU147" s="143"/>
      <c r="DV147" s="143"/>
      <c r="DW147" s="143"/>
      <c r="DX147" s="143"/>
      <c r="DY147" s="143"/>
      <c r="DZ147" s="143"/>
      <c r="EA147" s="143"/>
      <c r="EB147" s="143"/>
      <c r="EC147" s="143"/>
      <c r="ED147" s="143"/>
      <c r="EE147" s="143"/>
      <c r="EF147" s="143"/>
      <c r="EG147" s="143"/>
      <c r="EH147" s="143"/>
      <c r="EI147" s="143"/>
      <c r="EJ147" s="143"/>
      <c r="EK147" s="143"/>
      <c r="EL147" s="143"/>
      <c r="EM147" s="143"/>
      <c r="EN147" s="143"/>
      <c r="EO147" s="143"/>
      <c r="EP147" s="143"/>
      <c r="EQ147" s="143"/>
      <c r="ER147" s="143"/>
      <c r="ES147" s="143"/>
      <c r="ET147" s="143"/>
      <c r="EU147" s="143"/>
      <c r="EV147" s="143"/>
    </row>
    <row r="148" spans="1:152" x14ac:dyDescent="0.25">
      <c r="A148" s="704" t="s">
        <v>26</v>
      </c>
      <c r="B148" s="704">
        <v>9361500</v>
      </c>
      <c r="C148" s="705">
        <v>11478</v>
      </c>
      <c r="D148" s="704"/>
      <c r="E148" s="704">
        <v>2230</v>
      </c>
      <c r="F148" s="704"/>
      <c r="G148" s="704">
        <v>3.68</v>
      </c>
      <c r="H148" s="704"/>
      <c r="I148" s="704"/>
      <c r="J148" s="704"/>
      <c r="K148" s="704"/>
      <c r="L148" s="704"/>
      <c r="M148" s="704"/>
      <c r="N148" s="704"/>
      <c r="O148" s="704"/>
      <c r="P148" s="405"/>
      <c r="Q148" s="431" t="str">
        <f t="shared" si="105"/>
        <v>----</v>
      </c>
      <c r="R148" s="776"/>
      <c r="S148" s="775"/>
      <c r="T148" s="384" t="str">
        <f t="shared" si="106"/>
        <v>----</v>
      </c>
      <c r="U148" s="428">
        <f t="shared" si="72"/>
        <v>-10</v>
      </c>
      <c r="V148" s="428" t="str">
        <f t="shared" si="73"/>
        <v>----</v>
      </c>
      <c r="W148" s="429">
        <f t="shared" si="74"/>
        <v>0</v>
      </c>
      <c r="X148" s="429">
        <f t="shared" si="75"/>
        <v>0</v>
      </c>
      <c r="Y148" s="429">
        <f t="shared" si="76"/>
        <v>0</v>
      </c>
      <c r="Z148" s="429">
        <f t="shared" si="77"/>
        <v>0</v>
      </c>
      <c r="AA148" s="429">
        <f t="shared" si="78"/>
        <v>0</v>
      </c>
      <c r="AB148" s="429">
        <f t="shared" si="79"/>
        <v>0</v>
      </c>
      <c r="AC148" s="429">
        <f t="shared" si="80"/>
        <v>0</v>
      </c>
      <c r="AD148" s="429">
        <f t="shared" si="81"/>
        <v>0</v>
      </c>
      <c r="AE148" s="429">
        <f t="shared" si="82"/>
        <v>0</v>
      </c>
      <c r="AF148" s="429">
        <f t="shared" si="83"/>
        <v>0</v>
      </c>
      <c r="AG148" s="429">
        <f t="shared" si="84"/>
        <v>0</v>
      </c>
      <c r="AH148" s="387">
        <f t="shared" si="85"/>
        <v>0</v>
      </c>
      <c r="AI148" s="792"/>
      <c r="AJ148" s="766"/>
      <c r="AK148" s="790"/>
      <c r="AL148" s="791"/>
      <c r="AM148" s="413">
        <f t="shared" si="86"/>
        <v>0</v>
      </c>
      <c r="AN148" s="30"/>
      <c r="AO148" s="371" t="str">
        <f t="shared" si="87"/>
        <v>----</v>
      </c>
      <c r="AP148" s="371" t="str">
        <f t="shared" si="88"/>
        <v>----</v>
      </c>
      <c r="AQ148" s="806" t="str">
        <f t="shared" si="89"/>
        <v>----</v>
      </c>
      <c r="AR148" s="806"/>
      <c r="AS148" s="431" t="str">
        <f t="shared" si="90"/>
        <v>----</v>
      </c>
      <c r="AT148" s="432" t="str">
        <f t="shared" si="91"/>
        <v xml:space="preserve"> </v>
      </c>
      <c r="AU148" s="433" t="str">
        <f t="shared" si="92"/>
        <v>----</v>
      </c>
      <c r="AV148" s="433" t="str">
        <f t="shared" si="93"/>
        <v>----</v>
      </c>
      <c r="AW148" s="433" t="str">
        <f t="shared" si="94"/>
        <v>----</v>
      </c>
      <c r="AX148" s="433" t="str">
        <f t="shared" si="95"/>
        <v>----</v>
      </c>
      <c r="AY148" s="432" t="str">
        <f t="shared" si="96"/>
        <v>----</v>
      </c>
      <c r="AZ148" s="432" t="str">
        <f t="shared" si="97"/>
        <v>----</v>
      </c>
      <c r="BA148" s="434" t="str">
        <f t="shared" si="98"/>
        <v>----</v>
      </c>
      <c r="BB148" s="435" t="str">
        <f t="shared" si="99"/>
        <v>----</v>
      </c>
      <c r="BC148" s="434" t="str">
        <f t="shared" si="100"/>
        <v>----</v>
      </c>
      <c r="BD148" s="434" t="str">
        <f t="shared" si="101"/>
        <v>----</v>
      </c>
      <c r="BE148" s="434" t="str">
        <f t="shared" si="102"/>
        <v>----</v>
      </c>
      <c r="BF148" s="436">
        <f t="shared" si="103"/>
        <v>0.01</v>
      </c>
      <c r="BG148" s="437">
        <f t="shared" si="104"/>
        <v>-10</v>
      </c>
      <c r="BH148" s="434"/>
      <c r="BI148" s="434"/>
      <c r="BJ148" s="143"/>
      <c r="BK148" s="143"/>
      <c r="BL148" s="143"/>
      <c r="BM148" s="143"/>
      <c r="BN148" s="143"/>
      <c r="BO148" s="143"/>
      <c r="BP148" s="143"/>
      <c r="BQ148" s="143"/>
      <c r="BR148" s="143"/>
      <c r="BS148" s="143"/>
      <c r="BT148" s="143"/>
      <c r="BU148" s="143"/>
      <c r="BV148" s="143"/>
      <c r="BW148" s="143"/>
      <c r="BX148" s="143"/>
      <c r="BY148" s="143"/>
      <c r="BZ148" s="143"/>
      <c r="CA148" s="143"/>
      <c r="CB148" s="143"/>
      <c r="CC148" s="143"/>
      <c r="CD148" s="143"/>
      <c r="CE148" s="143"/>
      <c r="CF148" s="143"/>
      <c r="CG148" s="143"/>
      <c r="CH148" s="143"/>
      <c r="CI148" s="143"/>
      <c r="CJ148" s="143"/>
      <c r="CK148" s="143"/>
      <c r="CL148" s="143"/>
      <c r="CM148" s="143"/>
      <c r="CN148" s="143"/>
      <c r="CO148" s="143"/>
      <c r="CP148" s="143"/>
      <c r="CQ148" s="143"/>
      <c r="CR148" s="143"/>
      <c r="CS148" s="143"/>
      <c r="CT148" s="143"/>
      <c r="CU148" s="143"/>
      <c r="CV148" s="143"/>
      <c r="CW148" s="143"/>
      <c r="CX148" s="143"/>
      <c r="CY148" s="143"/>
      <c r="CZ148" s="143"/>
      <c r="DA148" s="143"/>
      <c r="DB148" s="143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3"/>
      <c r="DO148" s="143"/>
      <c r="DP148" s="143"/>
      <c r="DQ148" s="143"/>
      <c r="DR148" s="143"/>
      <c r="DS148" s="143"/>
      <c r="DT148" s="143"/>
      <c r="DU148" s="143"/>
      <c r="DV148" s="143"/>
      <c r="DW148" s="143"/>
      <c r="DX148" s="143"/>
      <c r="DY148" s="143"/>
      <c r="DZ148" s="143"/>
      <c r="EA148" s="143"/>
      <c r="EB148" s="143"/>
      <c r="EC148" s="143"/>
      <c r="ED148" s="143"/>
      <c r="EE148" s="143"/>
      <c r="EF148" s="143"/>
      <c r="EG148" s="143"/>
      <c r="EH148" s="143"/>
      <c r="EI148" s="143"/>
      <c r="EJ148" s="143"/>
      <c r="EK148" s="143"/>
      <c r="EL148" s="143"/>
      <c r="EM148" s="143"/>
      <c r="EN148" s="143"/>
      <c r="EO148" s="143"/>
      <c r="EP148" s="143"/>
      <c r="EQ148" s="143"/>
      <c r="ER148" s="143"/>
      <c r="ES148" s="143"/>
      <c r="ET148" s="143"/>
      <c r="EU148" s="143"/>
      <c r="EV148" s="143"/>
    </row>
    <row r="149" spans="1:152" x14ac:dyDescent="0.25">
      <c r="A149" s="704" t="s">
        <v>26</v>
      </c>
      <c r="B149" s="704">
        <v>9361500</v>
      </c>
      <c r="C149" s="705">
        <v>11832</v>
      </c>
      <c r="D149" s="704"/>
      <c r="E149" s="704">
        <v>5270</v>
      </c>
      <c r="F149" s="704"/>
      <c r="G149" s="704">
        <v>5.6</v>
      </c>
      <c r="H149" s="704"/>
      <c r="I149" s="704"/>
      <c r="J149" s="704"/>
      <c r="K149" s="704"/>
      <c r="L149" s="704"/>
      <c r="M149" s="704"/>
      <c r="N149" s="704"/>
      <c r="O149" s="704"/>
      <c r="P149" s="405"/>
      <c r="Q149" s="431" t="str">
        <f t="shared" si="105"/>
        <v>----</v>
      </c>
      <c r="R149" s="776"/>
      <c r="S149" s="775"/>
      <c r="T149" s="384" t="str">
        <f t="shared" si="106"/>
        <v>----</v>
      </c>
      <c r="U149" s="428">
        <f t="shared" ref="U149:U170" si="107">IF(T149&lt;&gt;"----",T149,-10)</f>
        <v>-10</v>
      </c>
      <c r="V149" s="428" t="str">
        <f t="shared" ref="V149:V170" si="108">IF(S149&gt;0,MONTH(S149),"----")</f>
        <v>----</v>
      </c>
      <c r="W149" s="429">
        <f t="shared" ref="W149:W170" si="109">IF(V149=1,1,0)</f>
        <v>0</v>
      </c>
      <c r="X149" s="429">
        <f t="shared" ref="X149:X170" si="110">IF(V149=2,1,0)</f>
        <v>0</v>
      </c>
      <c r="Y149" s="429">
        <f t="shared" ref="Y149:Y170" si="111">IF(V149=3,1,0)</f>
        <v>0</v>
      </c>
      <c r="Z149" s="429">
        <f t="shared" ref="Z149:Z170" si="112">IF(V149=4,1,0)</f>
        <v>0</v>
      </c>
      <c r="AA149" s="429">
        <f t="shared" ref="AA149:AA170" si="113">IF(V149=5,1,0)</f>
        <v>0</v>
      </c>
      <c r="AB149" s="429">
        <f t="shared" ref="AB149:AB170" si="114">IF(V149=6,1,0)</f>
        <v>0</v>
      </c>
      <c r="AC149" s="429">
        <f t="shared" ref="AC149:AC170" si="115">IF(V149=7,1,0)</f>
        <v>0</v>
      </c>
      <c r="AD149" s="429">
        <f t="shared" ref="AD149:AD170" si="116">IF(V149=8,1,0)</f>
        <v>0</v>
      </c>
      <c r="AE149" s="429">
        <f t="shared" ref="AE149:AE170" si="117">IF(V149=9,1,0)</f>
        <v>0</v>
      </c>
      <c r="AF149" s="429">
        <f t="shared" ref="AF149:AF170" si="118">IF(V149=10,1,0)</f>
        <v>0</v>
      </c>
      <c r="AG149" s="429">
        <f t="shared" ref="AG149:AG170" si="119">IF(V149=11,1,0)</f>
        <v>0</v>
      </c>
      <c r="AH149" s="387">
        <f t="shared" ref="AH149:AH170" si="120">IF(V149=12,1,0)</f>
        <v>0</v>
      </c>
      <c r="AI149" s="792"/>
      <c r="AJ149" s="766"/>
      <c r="AK149" s="790"/>
      <c r="AL149" s="791"/>
      <c r="AM149" s="413">
        <f t="shared" ref="AM149:AM170" si="121">IF(OR(AL149="y",AL149="Y"),1,0)</f>
        <v>0</v>
      </c>
      <c r="AN149" s="30"/>
      <c r="AO149" s="371" t="str">
        <f t="shared" ref="AO149:AO170" si="122">IF(AND(OR($AK$15="&gt;0.4",$AK$15="&lt;-0.4"),AI149&gt;0),IF(AU149&gt;$AO$20,"HIGH OUTLIER DETECTED","no outlier detected"),"----")</f>
        <v>----</v>
      </c>
      <c r="AP149" s="371" t="str">
        <f t="shared" ref="AP149:AP170" si="123">IF(AND(OR($AK$15="&lt;-0.4",$AK$15="&gt;0.4"),AI149&gt;0),IF(AU149&lt;$AP$20,"LOW OUTLIER DETECTED","no outlier detected"),"----")</f>
        <v>----</v>
      </c>
      <c r="AQ149" s="806" t="str">
        <f t="shared" ref="AQ149:AQ170" si="124">IF(AND($AK$15="-0.4&lt;and&gt;0.4",AI149&gt;0),IF(AU149&gt;$AQ$20,"HIGH OUTLIER DETECTED",IF(AU149&lt;$AR$20,"LOW OUTLIER DETECTED","no outlier detected")),"----")</f>
        <v>----</v>
      </c>
      <c r="AR149" s="806"/>
      <c r="AS149" s="431" t="str">
        <f t="shared" ref="AS149:AS170" si="125">IF(AI149&gt;0,RANK(AI149,$AI$21:$AI$170,0),"----")</f>
        <v>----</v>
      </c>
      <c r="AT149" s="432" t="str">
        <f t="shared" ref="AT149:AT170" si="126">IF(AS149&lt;&gt;"----",($BM$30+1)/AS149," ")</f>
        <v xml:space="preserve"> </v>
      </c>
      <c r="AU149" s="433" t="str">
        <f t="shared" ref="AU149:AU170" si="127">IF(AI149&gt;0,LN(AI149),"----")</f>
        <v>----</v>
      </c>
      <c r="AV149" s="433" t="str">
        <f t="shared" ref="AV149:AV170" si="128">IF(AI149&gt;0,IF(AM149=1,AU149,0),"----")</f>
        <v>----</v>
      </c>
      <c r="AW149" s="433" t="str">
        <f t="shared" ref="AW149:AW170" si="129">IF(AI149&gt;0,IF(AM149=0,AU149,0),"----")</f>
        <v>----</v>
      </c>
      <c r="AX149" s="433" t="str">
        <f t="shared" ref="AX149:AX170" si="130">IF(AI149&gt;0,IF($BM$29&gt;0,IF(OR(AL149="y",AL149="Y"),1,($BM$31-$BM$29)/$BM$28),"----"),"----")</f>
        <v>----</v>
      </c>
      <c r="AY149" s="432" t="str">
        <f t="shared" ref="AY149:AY170" si="131">IF(AI149&lt;&gt;0,IF($BM$29&gt;0,AX149*AS149,"----"),"----")</f>
        <v>----</v>
      </c>
      <c r="AZ149" s="432" t="str">
        <f t="shared" ref="AZ149:AZ170" si="132">IF(AI149&lt;&gt;0,IF($BM$29&gt;0,($BM$31+1)/AY149,($BM$30+1)/AS149),"----")</f>
        <v>----</v>
      </c>
      <c r="BA149" s="434" t="str">
        <f t="shared" ref="BA149:BA170" si="133">IF(AI149&lt;&gt;0,IF($BM$29&gt;0,AU149-$BM$24,"----"),"----")</f>
        <v>----</v>
      </c>
      <c r="BB149" s="435" t="str">
        <f t="shared" ref="BB149:BB170" si="134">IF(AI149&gt;0,IF(AM149=1,BA149^2,0),"----")</f>
        <v>----</v>
      </c>
      <c r="BC149" s="434" t="str">
        <f t="shared" ref="BC149:BC170" si="135">IF(AI149&gt;0,IF(AM149=0,BA149^2,0),"----")</f>
        <v>----</v>
      </c>
      <c r="BD149" s="434" t="str">
        <f t="shared" ref="BD149:BD170" si="136">IF(AI149&gt;0,IF(AM149=1,BA149^3,0),"----")</f>
        <v>----</v>
      </c>
      <c r="BE149" s="434" t="str">
        <f t="shared" ref="BE149:BE170" si="137">IF(AI149&gt;0,IF(AM149=0,BA149^3,0),"----")</f>
        <v>----</v>
      </c>
      <c r="BF149" s="436">
        <f t="shared" ref="BF149:BF170" si="138">IF(AZ149="----",0.01,AZ149)</f>
        <v>0.01</v>
      </c>
      <c r="BG149" s="437">
        <f t="shared" ref="BG149:BG170" si="139">IF(AI149=0,-10,AI149)</f>
        <v>-10</v>
      </c>
      <c r="BH149" s="434"/>
      <c r="BI149" s="434"/>
      <c r="BJ149" s="143"/>
      <c r="BK149" s="143"/>
      <c r="BL149" s="143"/>
      <c r="BM149" s="143"/>
      <c r="BN149" s="143"/>
      <c r="BO149" s="143"/>
      <c r="BP149" s="143"/>
      <c r="BQ149" s="143"/>
      <c r="BR149" s="143"/>
      <c r="BS149" s="143"/>
      <c r="BT149" s="143"/>
      <c r="BU149" s="143"/>
      <c r="BV149" s="143"/>
      <c r="BW149" s="143"/>
      <c r="BX149" s="143"/>
      <c r="BY149" s="143"/>
      <c r="BZ149" s="143"/>
      <c r="CA149" s="143"/>
      <c r="CB149" s="143"/>
      <c r="CC149" s="143"/>
      <c r="CD149" s="143"/>
      <c r="CE149" s="143"/>
      <c r="CF149" s="143"/>
      <c r="CG149" s="143"/>
      <c r="CH149" s="143"/>
      <c r="CI149" s="143"/>
      <c r="CJ149" s="143"/>
      <c r="CK149" s="143"/>
      <c r="CL149" s="143"/>
      <c r="CM149" s="143"/>
      <c r="CN149" s="143"/>
      <c r="CO149" s="143"/>
      <c r="CP149" s="143"/>
      <c r="CQ149" s="143"/>
      <c r="CR149" s="143"/>
      <c r="CS149" s="143"/>
      <c r="CT149" s="143"/>
      <c r="CU149" s="143"/>
      <c r="CV149" s="143"/>
      <c r="CW149" s="143"/>
      <c r="CX149" s="143"/>
      <c r="CY149" s="143"/>
      <c r="CZ149" s="143"/>
      <c r="DA149" s="143"/>
      <c r="DB149" s="143"/>
      <c r="DC149" s="143"/>
      <c r="DD149" s="143"/>
      <c r="DE149" s="143"/>
      <c r="DF149" s="143"/>
      <c r="DG149" s="143"/>
      <c r="DH149" s="143"/>
      <c r="DI149" s="143"/>
      <c r="DJ149" s="143"/>
      <c r="DK149" s="143"/>
      <c r="DL149" s="143"/>
      <c r="DM149" s="143"/>
      <c r="DN149" s="143"/>
      <c r="DO149" s="143"/>
      <c r="DP149" s="143"/>
      <c r="DQ149" s="143"/>
      <c r="DR149" s="143"/>
      <c r="DS149" s="143"/>
      <c r="DT149" s="143"/>
      <c r="DU149" s="143"/>
      <c r="DV149" s="143"/>
      <c r="DW149" s="143"/>
      <c r="DX149" s="143"/>
      <c r="DY149" s="143"/>
      <c r="DZ149" s="143"/>
      <c r="EA149" s="143"/>
      <c r="EB149" s="143"/>
      <c r="EC149" s="143"/>
      <c r="ED149" s="143"/>
      <c r="EE149" s="143"/>
      <c r="EF149" s="143"/>
      <c r="EG149" s="143"/>
      <c r="EH149" s="143"/>
      <c r="EI149" s="143"/>
      <c r="EJ149" s="143"/>
      <c r="EK149" s="143"/>
      <c r="EL149" s="143"/>
      <c r="EM149" s="143"/>
      <c r="EN149" s="143"/>
      <c r="EO149" s="143"/>
      <c r="EP149" s="143"/>
      <c r="EQ149" s="143"/>
      <c r="ER149" s="143"/>
      <c r="ES149" s="143"/>
      <c r="ET149" s="143"/>
      <c r="EU149" s="143"/>
      <c r="EV149" s="143"/>
    </row>
    <row r="150" spans="1:152" x14ac:dyDescent="0.25">
      <c r="A150" s="704" t="s">
        <v>26</v>
      </c>
      <c r="B150" s="704">
        <v>9361500</v>
      </c>
      <c r="C150" s="705">
        <v>12207</v>
      </c>
      <c r="D150" s="704"/>
      <c r="E150" s="704">
        <v>5360</v>
      </c>
      <c r="F150" s="704"/>
      <c r="G150" s="704">
        <v>5.5</v>
      </c>
      <c r="H150" s="704"/>
      <c r="I150" s="704"/>
      <c r="J150" s="705"/>
      <c r="K150" s="704"/>
      <c r="L150" s="704"/>
      <c r="M150" s="704"/>
      <c r="N150" s="704"/>
      <c r="O150" s="704"/>
      <c r="P150" s="405"/>
      <c r="Q150" s="540" t="str">
        <f t="shared" ref="Q150:Q170" si="140">IF(T150="----","----",IF(AI150=0,"----",IF(AND(Q149="----",Q148="----"),1+Q147,IF(Q149="----",1+Q148,1+Q149))))</f>
        <v>----</v>
      </c>
      <c r="R150" s="777"/>
      <c r="S150" s="778"/>
      <c r="T150" s="539" t="str">
        <f t="shared" si="106"/>
        <v>----</v>
      </c>
      <c r="U150" s="428">
        <f t="shared" si="107"/>
        <v>-10</v>
      </c>
      <c r="V150" s="428" t="str">
        <f t="shared" si="108"/>
        <v>----</v>
      </c>
      <c r="W150" s="429">
        <f t="shared" si="109"/>
        <v>0</v>
      </c>
      <c r="X150" s="429">
        <f t="shared" si="110"/>
        <v>0</v>
      </c>
      <c r="Y150" s="429">
        <f t="shared" si="111"/>
        <v>0</v>
      </c>
      <c r="Z150" s="429">
        <f t="shared" si="112"/>
        <v>0</v>
      </c>
      <c r="AA150" s="429">
        <f t="shared" si="113"/>
        <v>0</v>
      </c>
      <c r="AB150" s="429">
        <f t="shared" si="114"/>
        <v>0</v>
      </c>
      <c r="AC150" s="429">
        <f t="shared" si="115"/>
        <v>0</v>
      </c>
      <c r="AD150" s="429">
        <f t="shared" si="116"/>
        <v>0</v>
      </c>
      <c r="AE150" s="429">
        <f t="shared" si="117"/>
        <v>0</v>
      </c>
      <c r="AF150" s="429">
        <f t="shared" si="118"/>
        <v>0</v>
      </c>
      <c r="AG150" s="429">
        <f t="shared" si="119"/>
        <v>0</v>
      </c>
      <c r="AH150" s="387">
        <f t="shared" si="120"/>
        <v>0</v>
      </c>
      <c r="AI150" s="793"/>
      <c r="AJ150" s="784"/>
      <c r="AK150" s="787"/>
      <c r="AL150" s="788"/>
      <c r="AM150" s="413">
        <f t="shared" si="121"/>
        <v>0</v>
      </c>
      <c r="AN150" s="30"/>
      <c r="AO150" s="372" t="str">
        <f t="shared" si="122"/>
        <v>----</v>
      </c>
      <c r="AP150" s="372" t="str">
        <f t="shared" si="123"/>
        <v>----</v>
      </c>
      <c r="AQ150" s="807" t="str">
        <f t="shared" si="124"/>
        <v>----</v>
      </c>
      <c r="AR150" s="807"/>
      <c r="AS150" s="540" t="str">
        <f t="shared" si="125"/>
        <v>----</v>
      </c>
      <c r="AT150" s="541" t="str">
        <f t="shared" si="126"/>
        <v xml:space="preserve"> </v>
      </c>
      <c r="AU150" s="542" t="str">
        <f t="shared" si="127"/>
        <v>----</v>
      </c>
      <c r="AV150" s="542" t="str">
        <f t="shared" si="128"/>
        <v>----</v>
      </c>
      <c r="AW150" s="542" t="str">
        <f t="shared" si="129"/>
        <v>----</v>
      </c>
      <c r="AX150" s="542" t="str">
        <f t="shared" si="130"/>
        <v>----</v>
      </c>
      <c r="AY150" s="541" t="str">
        <f t="shared" si="131"/>
        <v>----</v>
      </c>
      <c r="AZ150" s="541" t="str">
        <f t="shared" si="132"/>
        <v>----</v>
      </c>
      <c r="BA150" s="434" t="str">
        <f t="shared" si="133"/>
        <v>----</v>
      </c>
      <c r="BB150" s="435" t="str">
        <f t="shared" si="134"/>
        <v>----</v>
      </c>
      <c r="BC150" s="434" t="str">
        <f t="shared" si="135"/>
        <v>----</v>
      </c>
      <c r="BD150" s="434" t="str">
        <f t="shared" si="136"/>
        <v>----</v>
      </c>
      <c r="BE150" s="434" t="str">
        <f t="shared" si="137"/>
        <v>----</v>
      </c>
      <c r="BF150" s="436">
        <f t="shared" si="138"/>
        <v>0.01</v>
      </c>
      <c r="BG150" s="437">
        <f t="shared" si="139"/>
        <v>-10</v>
      </c>
      <c r="BH150" s="434"/>
      <c r="BI150" s="434"/>
      <c r="BJ150" s="143"/>
      <c r="BK150" s="143"/>
      <c r="BL150" s="143"/>
      <c r="BM150" s="143"/>
      <c r="BN150" s="143"/>
      <c r="BO150" s="143"/>
      <c r="BP150" s="143"/>
      <c r="BQ150" s="143"/>
      <c r="BR150" s="143"/>
      <c r="BS150" s="143"/>
      <c r="BT150" s="143"/>
      <c r="BU150" s="143"/>
      <c r="BV150" s="143"/>
      <c r="BW150" s="143"/>
      <c r="BX150" s="143"/>
      <c r="BY150" s="143"/>
      <c r="BZ150" s="143"/>
      <c r="CA150" s="143"/>
      <c r="CB150" s="143"/>
      <c r="CC150" s="143"/>
      <c r="CD150" s="143"/>
      <c r="CE150" s="143"/>
      <c r="CF150" s="143"/>
      <c r="CG150" s="143"/>
      <c r="CH150" s="143"/>
      <c r="CI150" s="143"/>
      <c r="CJ150" s="143"/>
      <c r="CK150" s="143"/>
      <c r="CL150" s="143"/>
      <c r="CM150" s="143"/>
      <c r="CN150" s="143"/>
      <c r="CO150" s="143"/>
      <c r="CP150" s="143"/>
      <c r="CQ150" s="143"/>
      <c r="CR150" s="143"/>
      <c r="CS150" s="143"/>
      <c r="CT150" s="143"/>
      <c r="CU150" s="143"/>
      <c r="CV150" s="143"/>
      <c r="CW150" s="143"/>
      <c r="CX150" s="143"/>
      <c r="CY150" s="143"/>
      <c r="CZ150" s="143"/>
      <c r="DA150" s="143"/>
      <c r="DB150" s="143"/>
      <c r="DC150" s="143"/>
      <c r="DD150" s="143"/>
      <c r="DE150" s="143"/>
      <c r="DF150" s="143"/>
      <c r="DG150" s="143"/>
      <c r="DH150" s="143"/>
      <c r="DI150" s="143"/>
      <c r="DJ150" s="143"/>
      <c r="DK150" s="143"/>
      <c r="DL150" s="143"/>
      <c r="DM150" s="143"/>
      <c r="DN150" s="143"/>
      <c r="DO150" s="143"/>
      <c r="DP150" s="143"/>
      <c r="DQ150" s="143"/>
      <c r="DR150" s="143"/>
      <c r="DS150" s="143"/>
      <c r="DT150" s="143"/>
      <c r="DU150" s="143"/>
      <c r="DV150" s="143"/>
      <c r="DW150" s="143"/>
      <c r="DX150" s="143"/>
      <c r="DY150" s="143"/>
      <c r="DZ150" s="143"/>
      <c r="EA150" s="143"/>
      <c r="EB150" s="143"/>
      <c r="EC150" s="143"/>
      <c r="ED150" s="143"/>
      <c r="EE150" s="143"/>
      <c r="EF150" s="143"/>
      <c r="EG150" s="143"/>
      <c r="EH150" s="143"/>
      <c r="EI150" s="143"/>
      <c r="EJ150" s="143"/>
      <c r="EK150" s="143"/>
      <c r="EL150" s="143"/>
      <c r="EM150" s="143"/>
      <c r="EN150" s="143"/>
      <c r="EO150" s="143"/>
      <c r="EP150" s="143"/>
      <c r="EQ150" s="143"/>
      <c r="ER150" s="143"/>
      <c r="ES150" s="143"/>
      <c r="ET150" s="143"/>
      <c r="EU150" s="143"/>
      <c r="EV150" s="143"/>
    </row>
    <row r="151" spans="1:152" x14ac:dyDescent="0.25">
      <c r="A151" s="704" t="s">
        <v>26</v>
      </c>
      <c r="B151" s="704">
        <v>9361500</v>
      </c>
      <c r="C151" s="705">
        <v>12549</v>
      </c>
      <c r="D151" s="704"/>
      <c r="E151" s="704">
        <v>2410</v>
      </c>
      <c r="F151" s="704"/>
      <c r="G151" s="704">
        <v>3.72</v>
      </c>
      <c r="H151" s="704"/>
      <c r="I151" s="704"/>
      <c r="J151" s="704"/>
      <c r="K151" s="704"/>
      <c r="L151" s="704"/>
      <c r="M151" s="704"/>
      <c r="N151" s="704"/>
      <c r="O151" s="704"/>
      <c r="P151" s="405"/>
      <c r="Q151" s="431" t="str">
        <f t="shared" si="140"/>
        <v>----</v>
      </c>
      <c r="R151" s="776"/>
      <c r="S151" s="775"/>
      <c r="T151" s="384" t="str">
        <f t="shared" si="106"/>
        <v>----</v>
      </c>
      <c r="U151" s="428">
        <f t="shared" si="107"/>
        <v>-10</v>
      </c>
      <c r="V151" s="428" t="str">
        <f t="shared" si="108"/>
        <v>----</v>
      </c>
      <c r="W151" s="429">
        <f t="shared" si="109"/>
        <v>0</v>
      </c>
      <c r="X151" s="429">
        <f t="shared" si="110"/>
        <v>0</v>
      </c>
      <c r="Y151" s="429">
        <f t="shared" si="111"/>
        <v>0</v>
      </c>
      <c r="Z151" s="429">
        <f t="shared" si="112"/>
        <v>0</v>
      </c>
      <c r="AA151" s="429">
        <f t="shared" si="113"/>
        <v>0</v>
      </c>
      <c r="AB151" s="429">
        <f t="shared" si="114"/>
        <v>0</v>
      </c>
      <c r="AC151" s="429">
        <f t="shared" si="115"/>
        <v>0</v>
      </c>
      <c r="AD151" s="429">
        <f t="shared" si="116"/>
        <v>0</v>
      </c>
      <c r="AE151" s="429">
        <f t="shared" si="117"/>
        <v>0</v>
      </c>
      <c r="AF151" s="429">
        <f t="shared" si="118"/>
        <v>0</v>
      </c>
      <c r="AG151" s="429">
        <f t="shared" si="119"/>
        <v>0</v>
      </c>
      <c r="AH151" s="387">
        <f t="shared" si="120"/>
        <v>0</v>
      </c>
      <c r="AI151" s="792"/>
      <c r="AJ151" s="766"/>
      <c r="AK151" s="790"/>
      <c r="AL151" s="791"/>
      <c r="AM151" s="413">
        <f t="shared" si="121"/>
        <v>0</v>
      </c>
      <c r="AN151" s="30"/>
      <c r="AO151" s="371" t="str">
        <f t="shared" si="122"/>
        <v>----</v>
      </c>
      <c r="AP151" s="371" t="str">
        <f t="shared" si="123"/>
        <v>----</v>
      </c>
      <c r="AQ151" s="806" t="str">
        <f t="shared" si="124"/>
        <v>----</v>
      </c>
      <c r="AR151" s="806"/>
      <c r="AS151" s="431" t="str">
        <f t="shared" si="125"/>
        <v>----</v>
      </c>
      <c r="AT151" s="432" t="str">
        <f t="shared" si="126"/>
        <v xml:space="preserve"> </v>
      </c>
      <c r="AU151" s="433" t="str">
        <f t="shared" si="127"/>
        <v>----</v>
      </c>
      <c r="AV151" s="433" t="str">
        <f t="shared" si="128"/>
        <v>----</v>
      </c>
      <c r="AW151" s="433" t="str">
        <f t="shared" si="129"/>
        <v>----</v>
      </c>
      <c r="AX151" s="433" t="str">
        <f t="shared" si="130"/>
        <v>----</v>
      </c>
      <c r="AY151" s="432" t="str">
        <f t="shared" si="131"/>
        <v>----</v>
      </c>
      <c r="AZ151" s="432" t="str">
        <f t="shared" si="132"/>
        <v>----</v>
      </c>
      <c r="BA151" s="434" t="str">
        <f t="shared" si="133"/>
        <v>----</v>
      </c>
      <c r="BB151" s="435" t="str">
        <f t="shared" si="134"/>
        <v>----</v>
      </c>
      <c r="BC151" s="434" t="str">
        <f t="shared" si="135"/>
        <v>----</v>
      </c>
      <c r="BD151" s="434" t="str">
        <f t="shared" si="136"/>
        <v>----</v>
      </c>
      <c r="BE151" s="434" t="str">
        <f t="shared" si="137"/>
        <v>----</v>
      </c>
      <c r="BF151" s="436">
        <f t="shared" si="138"/>
        <v>0.01</v>
      </c>
      <c r="BG151" s="437">
        <f t="shared" si="139"/>
        <v>-10</v>
      </c>
      <c r="BH151" s="434"/>
      <c r="BI151" s="434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3"/>
      <c r="CG151" s="143"/>
      <c r="CH151" s="143"/>
      <c r="CI151" s="143"/>
      <c r="CJ151" s="143"/>
      <c r="CK151" s="143"/>
      <c r="CL151" s="143"/>
      <c r="CM151" s="143"/>
      <c r="CN151" s="143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3"/>
      <c r="CY151" s="143"/>
      <c r="CZ151" s="143"/>
      <c r="DA151" s="143"/>
      <c r="DB151" s="143"/>
      <c r="DC151" s="143"/>
      <c r="DD151" s="143"/>
      <c r="DE151" s="143"/>
      <c r="DF151" s="143"/>
      <c r="DG151" s="143"/>
      <c r="DH151" s="143"/>
      <c r="DI151" s="143"/>
      <c r="DJ151" s="143"/>
      <c r="DK151" s="143"/>
      <c r="DL151" s="143"/>
      <c r="DM151" s="143"/>
      <c r="DN151" s="143"/>
      <c r="DO151" s="143"/>
      <c r="DP151" s="143"/>
      <c r="DQ151" s="143"/>
      <c r="DR151" s="143"/>
      <c r="DS151" s="143"/>
      <c r="DT151" s="143"/>
      <c r="DU151" s="143"/>
      <c r="DV151" s="143"/>
      <c r="DW151" s="143"/>
      <c r="DX151" s="143"/>
      <c r="DY151" s="143"/>
      <c r="DZ151" s="143"/>
      <c r="EA151" s="143"/>
      <c r="EB151" s="143"/>
      <c r="EC151" s="143"/>
      <c r="ED151" s="143"/>
      <c r="EE151" s="143"/>
      <c r="EF151" s="143"/>
      <c r="EG151" s="143"/>
      <c r="EH151" s="143"/>
      <c r="EI151" s="143"/>
      <c r="EJ151" s="143"/>
      <c r="EK151" s="143"/>
      <c r="EL151" s="143"/>
      <c r="EM151" s="143"/>
      <c r="EN151" s="143"/>
      <c r="EO151" s="143"/>
      <c r="EP151" s="143"/>
      <c r="EQ151" s="143"/>
      <c r="ER151" s="143"/>
      <c r="ES151" s="143"/>
      <c r="ET151" s="143"/>
      <c r="EU151" s="143"/>
      <c r="EV151" s="143"/>
    </row>
    <row r="152" spans="1:152" x14ac:dyDescent="0.25">
      <c r="A152" s="704" t="s">
        <v>26</v>
      </c>
      <c r="B152" s="704">
        <v>9361500</v>
      </c>
      <c r="C152" s="705">
        <v>12950</v>
      </c>
      <c r="D152" s="704"/>
      <c r="E152" s="704">
        <v>6560</v>
      </c>
      <c r="F152" s="704"/>
      <c r="G152" s="704">
        <v>6</v>
      </c>
      <c r="H152" s="704"/>
      <c r="I152" s="704"/>
      <c r="J152" s="704"/>
      <c r="K152" s="704"/>
      <c r="L152" s="704"/>
      <c r="M152" s="704"/>
      <c r="N152" s="704"/>
      <c r="O152" s="704"/>
      <c r="P152" s="405"/>
      <c r="Q152" s="431" t="str">
        <f t="shared" si="140"/>
        <v>----</v>
      </c>
      <c r="R152" s="776"/>
      <c r="S152" s="775"/>
      <c r="T152" s="384" t="str">
        <f t="shared" si="106"/>
        <v>----</v>
      </c>
      <c r="U152" s="428">
        <f t="shared" si="107"/>
        <v>-10</v>
      </c>
      <c r="V152" s="428" t="str">
        <f t="shared" si="108"/>
        <v>----</v>
      </c>
      <c r="W152" s="429">
        <f t="shared" si="109"/>
        <v>0</v>
      </c>
      <c r="X152" s="429">
        <f t="shared" si="110"/>
        <v>0</v>
      </c>
      <c r="Y152" s="429">
        <f t="shared" si="111"/>
        <v>0</v>
      </c>
      <c r="Z152" s="429">
        <f t="shared" si="112"/>
        <v>0</v>
      </c>
      <c r="AA152" s="429">
        <f t="shared" si="113"/>
        <v>0</v>
      </c>
      <c r="AB152" s="429">
        <f t="shared" si="114"/>
        <v>0</v>
      </c>
      <c r="AC152" s="429">
        <f t="shared" si="115"/>
        <v>0</v>
      </c>
      <c r="AD152" s="429">
        <f t="shared" si="116"/>
        <v>0</v>
      </c>
      <c r="AE152" s="429">
        <f t="shared" si="117"/>
        <v>0</v>
      </c>
      <c r="AF152" s="429">
        <f t="shared" si="118"/>
        <v>0</v>
      </c>
      <c r="AG152" s="429">
        <f t="shared" si="119"/>
        <v>0</v>
      </c>
      <c r="AH152" s="387">
        <f t="shared" si="120"/>
        <v>0</v>
      </c>
      <c r="AI152" s="792"/>
      <c r="AJ152" s="766"/>
      <c r="AK152" s="790"/>
      <c r="AL152" s="791"/>
      <c r="AM152" s="413">
        <f t="shared" si="121"/>
        <v>0</v>
      </c>
      <c r="AN152" s="30"/>
      <c r="AO152" s="371" t="str">
        <f t="shared" si="122"/>
        <v>----</v>
      </c>
      <c r="AP152" s="371" t="str">
        <f t="shared" si="123"/>
        <v>----</v>
      </c>
      <c r="AQ152" s="806" t="str">
        <f t="shared" si="124"/>
        <v>----</v>
      </c>
      <c r="AR152" s="806"/>
      <c r="AS152" s="431" t="str">
        <f t="shared" si="125"/>
        <v>----</v>
      </c>
      <c r="AT152" s="432" t="str">
        <f t="shared" si="126"/>
        <v xml:space="preserve"> </v>
      </c>
      <c r="AU152" s="433" t="str">
        <f t="shared" si="127"/>
        <v>----</v>
      </c>
      <c r="AV152" s="433" t="str">
        <f t="shared" si="128"/>
        <v>----</v>
      </c>
      <c r="AW152" s="433" t="str">
        <f t="shared" si="129"/>
        <v>----</v>
      </c>
      <c r="AX152" s="433" t="str">
        <f t="shared" si="130"/>
        <v>----</v>
      </c>
      <c r="AY152" s="432" t="str">
        <f t="shared" si="131"/>
        <v>----</v>
      </c>
      <c r="AZ152" s="432" t="str">
        <f t="shared" si="132"/>
        <v>----</v>
      </c>
      <c r="BA152" s="434" t="str">
        <f t="shared" si="133"/>
        <v>----</v>
      </c>
      <c r="BB152" s="435" t="str">
        <f t="shared" si="134"/>
        <v>----</v>
      </c>
      <c r="BC152" s="434" t="str">
        <f t="shared" si="135"/>
        <v>----</v>
      </c>
      <c r="BD152" s="434" t="str">
        <f t="shared" si="136"/>
        <v>----</v>
      </c>
      <c r="BE152" s="434" t="str">
        <f t="shared" si="137"/>
        <v>----</v>
      </c>
      <c r="BF152" s="436">
        <f t="shared" si="138"/>
        <v>0.01</v>
      </c>
      <c r="BG152" s="437">
        <f t="shared" si="139"/>
        <v>-10</v>
      </c>
      <c r="BH152" s="434"/>
      <c r="BI152" s="434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  <c r="DF152" s="143"/>
      <c r="DG152" s="143"/>
      <c r="DH152" s="143"/>
      <c r="DI152" s="143"/>
      <c r="DJ152" s="143"/>
      <c r="DK152" s="143"/>
      <c r="DL152" s="143"/>
      <c r="DM152" s="143"/>
      <c r="DN152" s="143"/>
      <c r="DO152" s="143"/>
      <c r="DP152" s="143"/>
      <c r="DQ152" s="143"/>
      <c r="DR152" s="143"/>
      <c r="DS152" s="143"/>
      <c r="DT152" s="143"/>
      <c r="DU152" s="143"/>
      <c r="DV152" s="143"/>
      <c r="DW152" s="143"/>
      <c r="DX152" s="143"/>
      <c r="DY152" s="143"/>
      <c r="DZ152" s="143"/>
      <c r="EA152" s="143"/>
      <c r="EB152" s="143"/>
      <c r="EC152" s="143"/>
      <c r="ED152" s="143"/>
      <c r="EE152" s="143"/>
      <c r="EF152" s="143"/>
      <c r="EG152" s="143"/>
      <c r="EH152" s="143"/>
      <c r="EI152" s="143"/>
      <c r="EJ152" s="143"/>
      <c r="EK152" s="143"/>
      <c r="EL152" s="143"/>
      <c r="EM152" s="143"/>
      <c r="EN152" s="143"/>
      <c r="EO152" s="143"/>
      <c r="EP152" s="143"/>
      <c r="EQ152" s="143"/>
      <c r="ER152" s="143"/>
      <c r="ES152" s="143"/>
      <c r="ET152" s="143"/>
      <c r="EU152" s="143"/>
      <c r="EV152" s="143"/>
    </row>
    <row r="153" spans="1:152" x14ac:dyDescent="0.25">
      <c r="A153" s="704" t="s">
        <v>26</v>
      </c>
      <c r="B153" s="704">
        <v>9361500</v>
      </c>
      <c r="C153" s="705">
        <v>13276</v>
      </c>
      <c r="D153" s="704"/>
      <c r="E153" s="704">
        <v>3890</v>
      </c>
      <c r="F153" s="704"/>
      <c r="G153" s="704">
        <v>4.68</v>
      </c>
      <c r="H153" s="704"/>
      <c r="I153" s="704"/>
      <c r="J153" s="704"/>
      <c r="K153" s="704"/>
      <c r="L153" s="704"/>
      <c r="M153" s="704"/>
      <c r="N153" s="704"/>
      <c r="O153" s="704"/>
      <c r="P153" s="405"/>
      <c r="Q153" s="431" t="str">
        <f t="shared" si="140"/>
        <v>----</v>
      </c>
      <c r="R153" s="776"/>
      <c r="S153" s="775"/>
      <c r="T153" s="384" t="str">
        <f t="shared" si="106"/>
        <v>----</v>
      </c>
      <c r="U153" s="428">
        <f t="shared" si="107"/>
        <v>-10</v>
      </c>
      <c r="V153" s="428" t="str">
        <f t="shared" si="108"/>
        <v>----</v>
      </c>
      <c r="W153" s="429">
        <f t="shared" si="109"/>
        <v>0</v>
      </c>
      <c r="X153" s="429">
        <f t="shared" si="110"/>
        <v>0</v>
      </c>
      <c r="Y153" s="429">
        <f t="shared" si="111"/>
        <v>0</v>
      </c>
      <c r="Z153" s="429">
        <f t="shared" si="112"/>
        <v>0</v>
      </c>
      <c r="AA153" s="429">
        <f t="shared" si="113"/>
        <v>0</v>
      </c>
      <c r="AB153" s="429">
        <f t="shared" si="114"/>
        <v>0</v>
      </c>
      <c r="AC153" s="429">
        <f t="shared" si="115"/>
        <v>0</v>
      </c>
      <c r="AD153" s="429">
        <f t="shared" si="116"/>
        <v>0</v>
      </c>
      <c r="AE153" s="429">
        <f t="shared" si="117"/>
        <v>0</v>
      </c>
      <c r="AF153" s="429">
        <f t="shared" si="118"/>
        <v>0</v>
      </c>
      <c r="AG153" s="429">
        <f t="shared" si="119"/>
        <v>0</v>
      </c>
      <c r="AH153" s="387">
        <f t="shared" si="120"/>
        <v>0</v>
      </c>
      <c r="AI153" s="792"/>
      <c r="AJ153" s="766"/>
      <c r="AK153" s="790"/>
      <c r="AL153" s="791"/>
      <c r="AM153" s="413">
        <f t="shared" si="121"/>
        <v>0</v>
      </c>
      <c r="AN153" s="30"/>
      <c r="AO153" s="371" t="str">
        <f t="shared" si="122"/>
        <v>----</v>
      </c>
      <c r="AP153" s="371" t="str">
        <f t="shared" si="123"/>
        <v>----</v>
      </c>
      <c r="AQ153" s="806" t="str">
        <f t="shared" si="124"/>
        <v>----</v>
      </c>
      <c r="AR153" s="806"/>
      <c r="AS153" s="431" t="str">
        <f t="shared" si="125"/>
        <v>----</v>
      </c>
      <c r="AT153" s="432" t="str">
        <f t="shared" si="126"/>
        <v xml:space="preserve"> </v>
      </c>
      <c r="AU153" s="433" t="str">
        <f t="shared" si="127"/>
        <v>----</v>
      </c>
      <c r="AV153" s="433" t="str">
        <f t="shared" si="128"/>
        <v>----</v>
      </c>
      <c r="AW153" s="433" t="str">
        <f t="shared" si="129"/>
        <v>----</v>
      </c>
      <c r="AX153" s="433" t="str">
        <f t="shared" si="130"/>
        <v>----</v>
      </c>
      <c r="AY153" s="432" t="str">
        <f t="shared" si="131"/>
        <v>----</v>
      </c>
      <c r="AZ153" s="432" t="str">
        <f t="shared" si="132"/>
        <v>----</v>
      </c>
      <c r="BA153" s="434" t="str">
        <f t="shared" si="133"/>
        <v>----</v>
      </c>
      <c r="BB153" s="435" t="str">
        <f t="shared" si="134"/>
        <v>----</v>
      </c>
      <c r="BC153" s="434" t="str">
        <f t="shared" si="135"/>
        <v>----</v>
      </c>
      <c r="BD153" s="434" t="str">
        <f t="shared" si="136"/>
        <v>----</v>
      </c>
      <c r="BE153" s="434" t="str">
        <f t="shared" si="137"/>
        <v>----</v>
      </c>
      <c r="BF153" s="436">
        <f t="shared" si="138"/>
        <v>0.01</v>
      </c>
      <c r="BG153" s="437">
        <f t="shared" si="139"/>
        <v>-10</v>
      </c>
      <c r="BH153" s="434"/>
      <c r="BI153" s="434"/>
      <c r="BJ153" s="143"/>
      <c r="BK153" s="143"/>
      <c r="BL153" s="143"/>
      <c r="BM153" s="143"/>
      <c r="BN153" s="143"/>
      <c r="BO153" s="143"/>
      <c r="BP153" s="143"/>
      <c r="BQ153" s="143"/>
      <c r="BR153" s="143"/>
      <c r="BS153" s="143"/>
      <c r="BT153" s="143"/>
      <c r="BU153" s="143"/>
      <c r="BV153" s="143"/>
      <c r="BW153" s="143"/>
      <c r="BX153" s="143"/>
      <c r="BY153" s="143"/>
      <c r="BZ153" s="143"/>
      <c r="CA153" s="143"/>
      <c r="CB153" s="143"/>
      <c r="CC153" s="143"/>
      <c r="CD153" s="143"/>
      <c r="CE153" s="143"/>
      <c r="CF153" s="143"/>
      <c r="CG153" s="143"/>
      <c r="CH153" s="143"/>
      <c r="CI153" s="143"/>
      <c r="CJ153" s="143"/>
      <c r="CK153" s="143"/>
      <c r="CL153" s="143"/>
      <c r="CM153" s="143"/>
      <c r="CN153" s="143"/>
      <c r="CO153" s="143"/>
      <c r="CP153" s="143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43"/>
      <c r="EA153" s="143"/>
      <c r="EB153" s="143"/>
      <c r="EC153" s="143"/>
      <c r="ED153" s="143"/>
      <c r="EE153" s="143"/>
      <c r="EF153" s="143"/>
      <c r="EG153" s="143"/>
      <c r="EH153" s="143"/>
      <c r="EI153" s="143"/>
      <c r="EJ153" s="143"/>
      <c r="EK153" s="143"/>
      <c r="EL153" s="143"/>
      <c r="EM153" s="143"/>
      <c r="EN153" s="143"/>
      <c r="EO153" s="143"/>
      <c r="EP153" s="143"/>
      <c r="EQ153" s="143"/>
      <c r="ER153" s="143"/>
      <c r="ES153" s="143"/>
      <c r="ET153" s="143"/>
      <c r="EU153" s="143"/>
      <c r="EV153" s="143"/>
    </row>
    <row r="154" spans="1:152" x14ac:dyDescent="0.25">
      <c r="A154" s="704" t="s">
        <v>26</v>
      </c>
      <c r="B154" s="704">
        <v>9361500</v>
      </c>
      <c r="C154" s="705">
        <v>13653</v>
      </c>
      <c r="D154" s="704"/>
      <c r="E154" s="704">
        <v>4970</v>
      </c>
      <c r="F154" s="704"/>
      <c r="G154" s="704">
        <v>5.17</v>
      </c>
      <c r="H154" s="704"/>
      <c r="I154" s="704"/>
      <c r="J154" s="705"/>
      <c r="K154" s="704"/>
      <c r="L154" s="704"/>
      <c r="M154" s="704"/>
      <c r="N154" s="704"/>
      <c r="O154" s="704"/>
      <c r="P154" s="405"/>
      <c r="Q154" s="431" t="str">
        <f t="shared" si="140"/>
        <v>----</v>
      </c>
      <c r="R154" s="776"/>
      <c r="S154" s="775"/>
      <c r="T154" s="384" t="str">
        <f t="shared" si="106"/>
        <v>----</v>
      </c>
      <c r="U154" s="428">
        <f t="shared" si="107"/>
        <v>-10</v>
      </c>
      <c r="V154" s="428" t="str">
        <f t="shared" si="108"/>
        <v>----</v>
      </c>
      <c r="W154" s="429">
        <f t="shared" si="109"/>
        <v>0</v>
      </c>
      <c r="X154" s="429">
        <f t="shared" si="110"/>
        <v>0</v>
      </c>
      <c r="Y154" s="429">
        <f t="shared" si="111"/>
        <v>0</v>
      </c>
      <c r="Z154" s="429">
        <f t="shared" si="112"/>
        <v>0</v>
      </c>
      <c r="AA154" s="429">
        <f t="shared" si="113"/>
        <v>0</v>
      </c>
      <c r="AB154" s="429">
        <f t="shared" si="114"/>
        <v>0</v>
      </c>
      <c r="AC154" s="429">
        <f t="shared" si="115"/>
        <v>0</v>
      </c>
      <c r="AD154" s="429">
        <f t="shared" si="116"/>
        <v>0</v>
      </c>
      <c r="AE154" s="429">
        <f t="shared" si="117"/>
        <v>0</v>
      </c>
      <c r="AF154" s="429">
        <f t="shared" si="118"/>
        <v>0</v>
      </c>
      <c r="AG154" s="429">
        <f t="shared" si="119"/>
        <v>0</v>
      </c>
      <c r="AH154" s="387">
        <f t="shared" si="120"/>
        <v>0</v>
      </c>
      <c r="AI154" s="792"/>
      <c r="AJ154" s="766"/>
      <c r="AK154" s="790"/>
      <c r="AL154" s="791"/>
      <c r="AM154" s="413">
        <f t="shared" si="121"/>
        <v>0</v>
      </c>
      <c r="AN154" s="30"/>
      <c r="AO154" s="371" t="str">
        <f t="shared" si="122"/>
        <v>----</v>
      </c>
      <c r="AP154" s="371" t="str">
        <f t="shared" si="123"/>
        <v>----</v>
      </c>
      <c r="AQ154" s="806" t="str">
        <f t="shared" si="124"/>
        <v>----</v>
      </c>
      <c r="AR154" s="806"/>
      <c r="AS154" s="431" t="str">
        <f t="shared" si="125"/>
        <v>----</v>
      </c>
      <c r="AT154" s="432" t="str">
        <f t="shared" si="126"/>
        <v xml:space="preserve"> </v>
      </c>
      <c r="AU154" s="433" t="str">
        <f t="shared" si="127"/>
        <v>----</v>
      </c>
      <c r="AV154" s="433" t="str">
        <f t="shared" si="128"/>
        <v>----</v>
      </c>
      <c r="AW154" s="433" t="str">
        <f t="shared" si="129"/>
        <v>----</v>
      </c>
      <c r="AX154" s="433" t="str">
        <f t="shared" si="130"/>
        <v>----</v>
      </c>
      <c r="AY154" s="432" t="str">
        <f t="shared" si="131"/>
        <v>----</v>
      </c>
      <c r="AZ154" s="432" t="str">
        <f t="shared" si="132"/>
        <v>----</v>
      </c>
      <c r="BA154" s="434" t="str">
        <f t="shared" si="133"/>
        <v>----</v>
      </c>
      <c r="BB154" s="435" t="str">
        <f t="shared" si="134"/>
        <v>----</v>
      </c>
      <c r="BC154" s="434" t="str">
        <f t="shared" si="135"/>
        <v>----</v>
      </c>
      <c r="BD154" s="434" t="str">
        <f t="shared" si="136"/>
        <v>----</v>
      </c>
      <c r="BE154" s="434" t="str">
        <f t="shared" si="137"/>
        <v>----</v>
      </c>
      <c r="BF154" s="436">
        <f t="shared" si="138"/>
        <v>0.01</v>
      </c>
      <c r="BG154" s="437">
        <f t="shared" si="139"/>
        <v>-10</v>
      </c>
      <c r="BH154" s="434"/>
      <c r="BI154" s="434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</row>
    <row r="155" spans="1:152" x14ac:dyDescent="0.25">
      <c r="A155" s="704" t="s">
        <v>26</v>
      </c>
      <c r="B155" s="704">
        <v>9361500</v>
      </c>
      <c r="C155" s="705">
        <v>14061</v>
      </c>
      <c r="D155" s="704"/>
      <c r="E155" s="704">
        <v>7180</v>
      </c>
      <c r="F155" s="704"/>
      <c r="G155" s="704">
        <v>6.15</v>
      </c>
      <c r="H155" s="704"/>
      <c r="I155" s="704"/>
      <c r="J155" s="704"/>
      <c r="K155" s="704"/>
      <c r="L155" s="704"/>
      <c r="M155" s="704"/>
      <c r="N155" s="704"/>
      <c r="O155" s="704"/>
      <c r="P155" s="405"/>
      <c r="Q155" s="431" t="str">
        <f t="shared" si="140"/>
        <v>----</v>
      </c>
      <c r="R155" s="776"/>
      <c r="S155" s="775"/>
      <c r="T155" s="384" t="str">
        <f t="shared" si="106"/>
        <v>----</v>
      </c>
      <c r="U155" s="428">
        <f t="shared" si="107"/>
        <v>-10</v>
      </c>
      <c r="V155" s="428" t="str">
        <f t="shared" si="108"/>
        <v>----</v>
      </c>
      <c r="W155" s="429">
        <f t="shared" si="109"/>
        <v>0</v>
      </c>
      <c r="X155" s="429">
        <f t="shared" si="110"/>
        <v>0</v>
      </c>
      <c r="Y155" s="429">
        <f t="shared" si="111"/>
        <v>0</v>
      </c>
      <c r="Z155" s="429">
        <f t="shared" si="112"/>
        <v>0</v>
      </c>
      <c r="AA155" s="429">
        <f t="shared" si="113"/>
        <v>0</v>
      </c>
      <c r="AB155" s="429">
        <f t="shared" si="114"/>
        <v>0</v>
      </c>
      <c r="AC155" s="429">
        <f t="shared" si="115"/>
        <v>0</v>
      </c>
      <c r="AD155" s="429">
        <f t="shared" si="116"/>
        <v>0</v>
      </c>
      <c r="AE155" s="429">
        <f t="shared" si="117"/>
        <v>0</v>
      </c>
      <c r="AF155" s="429">
        <f t="shared" si="118"/>
        <v>0</v>
      </c>
      <c r="AG155" s="429">
        <f t="shared" si="119"/>
        <v>0</v>
      </c>
      <c r="AH155" s="387">
        <f t="shared" si="120"/>
        <v>0</v>
      </c>
      <c r="AI155" s="792"/>
      <c r="AJ155" s="766"/>
      <c r="AK155" s="790"/>
      <c r="AL155" s="791"/>
      <c r="AM155" s="413">
        <f t="shared" si="121"/>
        <v>0</v>
      </c>
      <c r="AN155" s="30"/>
      <c r="AO155" s="371" t="str">
        <f t="shared" si="122"/>
        <v>----</v>
      </c>
      <c r="AP155" s="371" t="str">
        <f t="shared" si="123"/>
        <v>----</v>
      </c>
      <c r="AQ155" s="806" t="str">
        <f t="shared" si="124"/>
        <v>----</v>
      </c>
      <c r="AR155" s="806"/>
      <c r="AS155" s="431" t="str">
        <f t="shared" si="125"/>
        <v>----</v>
      </c>
      <c r="AT155" s="432" t="str">
        <f t="shared" si="126"/>
        <v xml:space="preserve"> </v>
      </c>
      <c r="AU155" s="433" t="str">
        <f t="shared" si="127"/>
        <v>----</v>
      </c>
      <c r="AV155" s="433" t="str">
        <f t="shared" si="128"/>
        <v>----</v>
      </c>
      <c r="AW155" s="433" t="str">
        <f t="shared" si="129"/>
        <v>----</v>
      </c>
      <c r="AX155" s="433" t="str">
        <f t="shared" si="130"/>
        <v>----</v>
      </c>
      <c r="AY155" s="432" t="str">
        <f t="shared" si="131"/>
        <v>----</v>
      </c>
      <c r="AZ155" s="432" t="str">
        <f t="shared" si="132"/>
        <v>----</v>
      </c>
      <c r="BA155" s="434" t="str">
        <f t="shared" si="133"/>
        <v>----</v>
      </c>
      <c r="BB155" s="435" t="str">
        <f t="shared" si="134"/>
        <v>----</v>
      </c>
      <c r="BC155" s="434" t="str">
        <f t="shared" si="135"/>
        <v>----</v>
      </c>
      <c r="BD155" s="434" t="str">
        <f t="shared" si="136"/>
        <v>----</v>
      </c>
      <c r="BE155" s="434" t="str">
        <f t="shared" si="137"/>
        <v>----</v>
      </c>
      <c r="BF155" s="436">
        <f t="shared" si="138"/>
        <v>0.01</v>
      </c>
      <c r="BG155" s="437">
        <f t="shared" si="139"/>
        <v>-10</v>
      </c>
      <c r="BH155" s="434"/>
      <c r="BI155" s="434"/>
      <c r="BJ155" s="143"/>
      <c r="BK155" s="143"/>
      <c r="BL155" s="143"/>
      <c r="BM155" s="143"/>
      <c r="BN155" s="143"/>
      <c r="BO155" s="143"/>
      <c r="BP155" s="143"/>
      <c r="BQ155" s="143"/>
      <c r="BR155" s="143"/>
      <c r="BS155" s="143"/>
      <c r="BT155" s="143"/>
      <c r="BU155" s="143"/>
      <c r="BV155" s="143"/>
      <c r="BW155" s="143"/>
      <c r="BX155" s="143"/>
      <c r="BY155" s="143"/>
      <c r="BZ155" s="143"/>
      <c r="CA155" s="143"/>
      <c r="CB155" s="143"/>
      <c r="CC155" s="143"/>
      <c r="CD155" s="143"/>
      <c r="CE155" s="143"/>
      <c r="CF155" s="143"/>
      <c r="CG155" s="143"/>
      <c r="CH155" s="143"/>
      <c r="CI155" s="143"/>
      <c r="CJ155" s="143"/>
      <c r="CK155" s="143"/>
      <c r="CL155" s="143"/>
      <c r="CM155" s="143"/>
      <c r="CN155" s="143"/>
      <c r="CO155" s="143"/>
      <c r="CP155" s="143"/>
      <c r="CQ155" s="143"/>
      <c r="CR155" s="143"/>
      <c r="CS155" s="143"/>
      <c r="CT155" s="143"/>
      <c r="CU155" s="143"/>
      <c r="CV155" s="143"/>
      <c r="CW155" s="143"/>
      <c r="CX155" s="143"/>
      <c r="CY155" s="143"/>
      <c r="CZ155" s="143"/>
      <c r="DA155" s="143"/>
      <c r="DB155" s="143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3"/>
      <c r="DO155" s="143"/>
      <c r="DP155" s="143"/>
      <c r="DQ155" s="143"/>
      <c r="DR155" s="143"/>
      <c r="DS155" s="143"/>
      <c r="DT155" s="143"/>
      <c r="DU155" s="143"/>
      <c r="DV155" s="143"/>
      <c r="DW155" s="143"/>
      <c r="DX155" s="143"/>
      <c r="DY155" s="143"/>
      <c r="DZ155" s="143"/>
      <c r="EA155" s="143"/>
      <c r="EB155" s="143"/>
      <c r="EC155" s="143"/>
      <c r="ED155" s="143"/>
      <c r="EE155" s="143"/>
      <c r="EF155" s="143"/>
      <c r="EG155" s="143"/>
      <c r="EH155" s="143"/>
      <c r="EI155" s="143"/>
      <c r="EJ155" s="143"/>
      <c r="EK155" s="143"/>
      <c r="EL155" s="143"/>
      <c r="EM155" s="143"/>
      <c r="EN155" s="143"/>
      <c r="EO155" s="143"/>
      <c r="EP155" s="143"/>
      <c r="EQ155" s="143"/>
      <c r="ER155" s="143"/>
      <c r="ES155" s="143"/>
      <c r="ET155" s="143"/>
      <c r="EU155" s="143"/>
      <c r="EV155" s="143"/>
    </row>
    <row r="156" spans="1:152" x14ac:dyDescent="0.25">
      <c r="A156" s="704" t="s">
        <v>26</v>
      </c>
      <c r="B156" s="704">
        <v>9361500</v>
      </c>
      <c r="C156" s="705">
        <v>14387</v>
      </c>
      <c r="D156" s="704"/>
      <c r="E156" s="704">
        <v>2750</v>
      </c>
      <c r="F156" s="704"/>
      <c r="G156" s="704">
        <v>4.08</v>
      </c>
      <c r="H156" s="704"/>
      <c r="I156" s="704"/>
      <c r="J156" s="704"/>
      <c r="K156" s="704"/>
      <c r="L156" s="704"/>
      <c r="M156" s="704"/>
      <c r="N156" s="704"/>
      <c r="O156" s="704"/>
      <c r="P156" s="405"/>
      <c r="Q156" s="431" t="str">
        <f t="shared" si="140"/>
        <v>----</v>
      </c>
      <c r="R156" s="776"/>
      <c r="S156" s="775"/>
      <c r="T156" s="384" t="str">
        <f t="shared" si="106"/>
        <v>----</v>
      </c>
      <c r="U156" s="428">
        <f t="shared" si="107"/>
        <v>-10</v>
      </c>
      <c r="V156" s="428" t="str">
        <f t="shared" si="108"/>
        <v>----</v>
      </c>
      <c r="W156" s="429">
        <f t="shared" si="109"/>
        <v>0</v>
      </c>
      <c r="X156" s="429">
        <f t="shared" si="110"/>
        <v>0</v>
      </c>
      <c r="Y156" s="429">
        <f t="shared" si="111"/>
        <v>0</v>
      </c>
      <c r="Z156" s="429">
        <f t="shared" si="112"/>
        <v>0</v>
      </c>
      <c r="AA156" s="429">
        <f t="shared" si="113"/>
        <v>0</v>
      </c>
      <c r="AB156" s="429">
        <f t="shared" si="114"/>
        <v>0</v>
      </c>
      <c r="AC156" s="429">
        <f t="shared" si="115"/>
        <v>0</v>
      </c>
      <c r="AD156" s="429">
        <f t="shared" si="116"/>
        <v>0</v>
      </c>
      <c r="AE156" s="429">
        <f t="shared" si="117"/>
        <v>0</v>
      </c>
      <c r="AF156" s="429">
        <f t="shared" si="118"/>
        <v>0</v>
      </c>
      <c r="AG156" s="429">
        <f t="shared" si="119"/>
        <v>0</v>
      </c>
      <c r="AH156" s="387">
        <f t="shared" si="120"/>
        <v>0</v>
      </c>
      <c r="AI156" s="792"/>
      <c r="AJ156" s="766"/>
      <c r="AK156" s="790"/>
      <c r="AL156" s="791"/>
      <c r="AM156" s="413">
        <f t="shared" si="121"/>
        <v>0</v>
      </c>
      <c r="AN156" s="30"/>
      <c r="AO156" s="371" t="str">
        <f t="shared" si="122"/>
        <v>----</v>
      </c>
      <c r="AP156" s="371" t="str">
        <f t="shared" si="123"/>
        <v>----</v>
      </c>
      <c r="AQ156" s="806" t="str">
        <f t="shared" si="124"/>
        <v>----</v>
      </c>
      <c r="AR156" s="806"/>
      <c r="AS156" s="431" t="str">
        <f t="shared" si="125"/>
        <v>----</v>
      </c>
      <c r="AT156" s="432" t="str">
        <f t="shared" si="126"/>
        <v xml:space="preserve"> </v>
      </c>
      <c r="AU156" s="433" t="str">
        <f t="shared" si="127"/>
        <v>----</v>
      </c>
      <c r="AV156" s="433" t="str">
        <f t="shared" si="128"/>
        <v>----</v>
      </c>
      <c r="AW156" s="433" t="str">
        <f t="shared" si="129"/>
        <v>----</v>
      </c>
      <c r="AX156" s="433" t="str">
        <f t="shared" si="130"/>
        <v>----</v>
      </c>
      <c r="AY156" s="432" t="str">
        <f t="shared" si="131"/>
        <v>----</v>
      </c>
      <c r="AZ156" s="432" t="str">
        <f t="shared" si="132"/>
        <v>----</v>
      </c>
      <c r="BA156" s="434" t="str">
        <f t="shared" si="133"/>
        <v>----</v>
      </c>
      <c r="BB156" s="435" t="str">
        <f t="shared" si="134"/>
        <v>----</v>
      </c>
      <c r="BC156" s="434" t="str">
        <f t="shared" si="135"/>
        <v>----</v>
      </c>
      <c r="BD156" s="434" t="str">
        <f t="shared" si="136"/>
        <v>----</v>
      </c>
      <c r="BE156" s="434" t="str">
        <f t="shared" si="137"/>
        <v>----</v>
      </c>
      <c r="BF156" s="436">
        <f t="shared" si="138"/>
        <v>0.01</v>
      </c>
      <c r="BG156" s="437">
        <f t="shared" si="139"/>
        <v>-10</v>
      </c>
      <c r="BH156" s="434"/>
      <c r="BI156" s="434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</row>
    <row r="157" spans="1:152" x14ac:dyDescent="0.25">
      <c r="A157" s="704" t="s">
        <v>26</v>
      </c>
      <c r="B157" s="704">
        <v>9361500</v>
      </c>
      <c r="C157" s="705">
        <v>14746</v>
      </c>
      <c r="D157" s="704"/>
      <c r="E157" s="704">
        <v>3170</v>
      </c>
      <c r="F157" s="704"/>
      <c r="G157" s="704">
        <v>4.43</v>
      </c>
      <c r="H157" s="704"/>
      <c r="I157" s="704"/>
      <c r="J157" s="705"/>
      <c r="K157" s="704"/>
      <c r="L157" s="704"/>
      <c r="M157" s="704"/>
      <c r="N157" s="704"/>
      <c r="O157" s="704"/>
      <c r="P157" s="405"/>
      <c r="Q157" s="431" t="str">
        <f t="shared" si="140"/>
        <v>----</v>
      </c>
      <c r="R157" s="776"/>
      <c r="S157" s="775"/>
      <c r="T157" s="384" t="str">
        <f t="shared" si="106"/>
        <v>----</v>
      </c>
      <c r="U157" s="428">
        <f t="shared" si="107"/>
        <v>-10</v>
      </c>
      <c r="V157" s="428" t="str">
        <f t="shared" si="108"/>
        <v>----</v>
      </c>
      <c r="W157" s="429">
        <f t="shared" si="109"/>
        <v>0</v>
      </c>
      <c r="X157" s="429">
        <f t="shared" si="110"/>
        <v>0</v>
      </c>
      <c r="Y157" s="429">
        <f t="shared" si="111"/>
        <v>0</v>
      </c>
      <c r="Z157" s="429">
        <f t="shared" si="112"/>
        <v>0</v>
      </c>
      <c r="AA157" s="429">
        <f t="shared" si="113"/>
        <v>0</v>
      </c>
      <c r="AB157" s="429">
        <f t="shared" si="114"/>
        <v>0</v>
      </c>
      <c r="AC157" s="429">
        <f t="shared" si="115"/>
        <v>0</v>
      </c>
      <c r="AD157" s="429">
        <f t="shared" si="116"/>
        <v>0</v>
      </c>
      <c r="AE157" s="429">
        <f t="shared" si="117"/>
        <v>0</v>
      </c>
      <c r="AF157" s="429">
        <f t="shared" si="118"/>
        <v>0</v>
      </c>
      <c r="AG157" s="429">
        <f t="shared" si="119"/>
        <v>0</v>
      </c>
      <c r="AH157" s="387">
        <f t="shared" si="120"/>
        <v>0</v>
      </c>
      <c r="AI157" s="792"/>
      <c r="AJ157" s="766"/>
      <c r="AK157" s="790"/>
      <c r="AL157" s="791"/>
      <c r="AM157" s="413">
        <f t="shared" si="121"/>
        <v>0</v>
      </c>
      <c r="AN157" s="30"/>
      <c r="AO157" s="371" t="str">
        <f t="shared" si="122"/>
        <v>----</v>
      </c>
      <c r="AP157" s="371" t="str">
        <f t="shared" si="123"/>
        <v>----</v>
      </c>
      <c r="AQ157" s="806" t="str">
        <f t="shared" si="124"/>
        <v>----</v>
      </c>
      <c r="AR157" s="806"/>
      <c r="AS157" s="431" t="str">
        <f t="shared" si="125"/>
        <v>----</v>
      </c>
      <c r="AT157" s="432" t="str">
        <f t="shared" si="126"/>
        <v xml:space="preserve"> </v>
      </c>
      <c r="AU157" s="433" t="str">
        <f t="shared" si="127"/>
        <v>----</v>
      </c>
      <c r="AV157" s="433" t="str">
        <f t="shared" si="128"/>
        <v>----</v>
      </c>
      <c r="AW157" s="433" t="str">
        <f t="shared" si="129"/>
        <v>----</v>
      </c>
      <c r="AX157" s="433" t="str">
        <f t="shared" si="130"/>
        <v>----</v>
      </c>
      <c r="AY157" s="432" t="str">
        <f t="shared" si="131"/>
        <v>----</v>
      </c>
      <c r="AZ157" s="432" t="str">
        <f t="shared" si="132"/>
        <v>----</v>
      </c>
      <c r="BA157" s="434" t="str">
        <f t="shared" si="133"/>
        <v>----</v>
      </c>
      <c r="BB157" s="435" t="str">
        <f t="shared" si="134"/>
        <v>----</v>
      </c>
      <c r="BC157" s="434" t="str">
        <f t="shared" si="135"/>
        <v>----</v>
      </c>
      <c r="BD157" s="434" t="str">
        <f t="shared" si="136"/>
        <v>----</v>
      </c>
      <c r="BE157" s="434" t="str">
        <f t="shared" si="137"/>
        <v>----</v>
      </c>
      <c r="BF157" s="436">
        <f t="shared" si="138"/>
        <v>0.01</v>
      </c>
      <c r="BG157" s="437">
        <f t="shared" si="139"/>
        <v>-10</v>
      </c>
      <c r="BH157" s="434"/>
      <c r="BI157" s="434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  <c r="CF157" s="143"/>
      <c r="CG157" s="143"/>
      <c r="CH157" s="143"/>
      <c r="CI157" s="143"/>
      <c r="CJ157" s="143"/>
      <c r="CK157" s="143"/>
      <c r="CL157" s="143"/>
      <c r="CM157" s="143"/>
      <c r="CN157" s="143"/>
      <c r="CO157" s="143"/>
      <c r="CP157" s="143"/>
      <c r="CQ157" s="143"/>
      <c r="CR157" s="143"/>
      <c r="CS157" s="143"/>
      <c r="CT157" s="143"/>
      <c r="CU157" s="143"/>
      <c r="CV157" s="143"/>
      <c r="CW157" s="143"/>
      <c r="CX157" s="143"/>
      <c r="CY157" s="143"/>
      <c r="CZ157" s="143"/>
      <c r="DA157" s="143"/>
      <c r="DB157" s="143"/>
      <c r="DC157" s="143"/>
      <c r="DD157" s="143"/>
      <c r="DE157" s="143"/>
      <c r="DF157" s="143"/>
      <c r="DG157" s="143"/>
      <c r="DH157" s="143"/>
      <c r="DI157" s="143"/>
      <c r="DJ157" s="143"/>
      <c r="DK157" s="143"/>
      <c r="DL157" s="143"/>
      <c r="DM157" s="143"/>
      <c r="DN157" s="143"/>
      <c r="DO157" s="143"/>
      <c r="DP157" s="143"/>
      <c r="DQ157" s="143"/>
      <c r="DR157" s="143"/>
      <c r="DS157" s="143"/>
      <c r="DT157" s="143"/>
      <c r="DU157" s="143"/>
      <c r="DV157" s="143"/>
      <c r="DW157" s="143"/>
      <c r="DX157" s="143"/>
      <c r="DY157" s="143"/>
      <c r="DZ157" s="143"/>
      <c r="EA157" s="143"/>
      <c r="EB157" s="143"/>
      <c r="EC157" s="143"/>
      <c r="ED157" s="143"/>
      <c r="EE157" s="143"/>
      <c r="EF157" s="143"/>
      <c r="EG157" s="143"/>
      <c r="EH157" s="143"/>
      <c r="EI157" s="143"/>
      <c r="EJ157" s="143"/>
      <c r="EK157" s="143"/>
      <c r="EL157" s="143"/>
      <c r="EM157" s="143"/>
      <c r="EN157" s="143"/>
      <c r="EO157" s="143"/>
      <c r="EP157" s="143"/>
      <c r="EQ157" s="143"/>
      <c r="ER157" s="143"/>
      <c r="ES157" s="143"/>
      <c r="ET157" s="143"/>
      <c r="EU157" s="143"/>
      <c r="EV157" s="143"/>
    </row>
    <row r="158" spans="1:152" x14ac:dyDescent="0.25">
      <c r="A158" s="704" t="s">
        <v>26</v>
      </c>
      <c r="B158" s="704">
        <v>9361500</v>
      </c>
      <c r="C158" s="705">
        <v>15110</v>
      </c>
      <c r="D158" s="704"/>
      <c r="E158" s="704">
        <v>10500</v>
      </c>
      <c r="F158" s="704"/>
      <c r="G158" s="704">
        <v>7.4</v>
      </c>
      <c r="H158" s="704"/>
      <c r="I158" s="704"/>
      <c r="J158" s="704"/>
      <c r="K158" s="704"/>
      <c r="L158" s="704"/>
      <c r="M158" s="704"/>
      <c r="N158" s="704"/>
      <c r="O158" s="704"/>
      <c r="P158" s="405"/>
      <c r="Q158" s="431" t="str">
        <f t="shared" si="140"/>
        <v>----</v>
      </c>
      <c r="R158" s="776"/>
      <c r="S158" s="775"/>
      <c r="T158" s="384" t="str">
        <f t="shared" si="106"/>
        <v>----</v>
      </c>
      <c r="U158" s="428">
        <f t="shared" si="107"/>
        <v>-10</v>
      </c>
      <c r="V158" s="428" t="str">
        <f t="shared" si="108"/>
        <v>----</v>
      </c>
      <c r="W158" s="429">
        <f t="shared" si="109"/>
        <v>0</v>
      </c>
      <c r="X158" s="429">
        <f t="shared" si="110"/>
        <v>0</v>
      </c>
      <c r="Y158" s="429">
        <f t="shared" si="111"/>
        <v>0</v>
      </c>
      <c r="Z158" s="429">
        <f t="shared" si="112"/>
        <v>0</v>
      </c>
      <c r="AA158" s="429">
        <f t="shared" si="113"/>
        <v>0</v>
      </c>
      <c r="AB158" s="429">
        <f t="shared" si="114"/>
        <v>0</v>
      </c>
      <c r="AC158" s="429">
        <f t="shared" si="115"/>
        <v>0</v>
      </c>
      <c r="AD158" s="429">
        <f t="shared" si="116"/>
        <v>0</v>
      </c>
      <c r="AE158" s="429">
        <f t="shared" si="117"/>
        <v>0</v>
      </c>
      <c r="AF158" s="429">
        <f t="shared" si="118"/>
        <v>0</v>
      </c>
      <c r="AG158" s="429">
        <f t="shared" si="119"/>
        <v>0</v>
      </c>
      <c r="AH158" s="387">
        <f t="shared" si="120"/>
        <v>0</v>
      </c>
      <c r="AI158" s="792"/>
      <c r="AJ158" s="766"/>
      <c r="AK158" s="790"/>
      <c r="AL158" s="791"/>
      <c r="AM158" s="413">
        <f t="shared" si="121"/>
        <v>0</v>
      </c>
      <c r="AN158" s="30"/>
      <c r="AO158" s="371" t="str">
        <f t="shared" si="122"/>
        <v>----</v>
      </c>
      <c r="AP158" s="371" t="str">
        <f t="shared" si="123"/>
        <v>----</v>
      </c>
      <c r="AQ158" s="806" t="str">
        <f t="shared" si="124"/>
        <v>----</v>
      </c>
      <c r="AR158" s="806"/>
      <c r="AS158" s="431" t="str">
        <f t="shared" si="125"/>
        <v>----</v>
      </c>
      <c r="AT158" s="432" t="str">
        <f t="shared" si="126"/>
        <v xml:space="preserve"> </v>
      </c>
      <c r="AU158" s="433" t="str">
        <f t="shared" si="127"/>
        <v>----</v>
      </c>
      <c r="AV158" s="433" t="str">
        <f t="shared" si="128"/>
        <v>----</v>
      </c>
      <c r="AW158" s="433" t="str">
        <f t="shared" si="129"/>
        <v>----</v>
      </c>
      <c r="AX158" s="433" t="str">
        <f t="shared" si="130"/>
        <v>----</v>
      </c>
      <c r="AY158" s="432" t="str">
        <f t="shared" si="131"/>
        <v>----</v>
      </c>
      <c r="AZ158" s="432" t="str">
        <f t="shared" si="132"/>
        <v>----</v>
      </c>
      <c r="BA158" s="434" t="str">
        <f t="shared" si="133"/>
        <v>----</v>
      </c>
      <c r="BB158" s="435" t="str">
        <f t="shared" si="134"/>
        <v>----</v>
      </c>
      <c r="BC158" s="434" t="str">
        <f t="shared" si="135"/>
        <v>----</v>
      </c>
      <c r="BD158" s="434" t="str">
        <f t="shared" si="136"/>
        <v>----</v>
      </c>
      <c r="BE158" s="434" t="str">
        <f t="shared" si="137"/>
        <v>----</v>
      </c>
      <c r="BF158" s="436">
        <f t="shared" si="138"/>
        <v>0.01</v>
      </c>
      <c r="BG158" s="437">
        <f t="shared" si="139"/>
        <v>-10</v>
      </c>
      <c r="BH158" s="434"/>
      <c r="BI158" s="434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</row>
    <row r="159" spans="1:152" x14ac:dyDescent="0.25">
      <c r="A159" s="704" t="s">
        <v>26</v>
      </c>
      <c r="B159" s="704">
        <v>9361500</v>
      </c>
      <c r="C159" s="705">
        <v>15504</v>
      </c>
      <c r="D159" s="704"/>
      <c r="E159" s="704">
        <v>5450</v>
      </c>
      <c r="F159" s="704"/>
      <c r="G159" s="704">
        <v>5.35</v>
      </c>
      <c r="H159" s="704"/>
      <c r="I159" s="704"/>
      <c r="J159" s="705"/>
      <c r="K159" s="704"/>
      <c r="L159" s="704"/>
      <c r="M159" s="704"/>
      <c r="N159" s="704"/>
      <c r="O159" s="704"/>
      <c r="P159" s="405"/>
      <c r="Q159" s="431" t="str">
        <f t="shared" si="140"/>
        <v>----</v>
      </c>
      <c r="R159" s="776"/>
      <c r="S159" s="775"/>
      <c r="T159" s="384" t="str">
        <f t="shared" si="106"/>
        <v>----</v>
      </c>
      <c r="U159" s="428">
        <f t="shared" si="107"/>
        <v>-10</v>
      </c>
      <c r="V159" s="428" t="str">
        <f t="shared" si="108"/>
        <v>----</v>
      </c>
      <c r="W159" s="429">
        <f t="shared" si="109"/>
        <v>0</v>
      </c>
      <c r="X159" s="429">
        <f t="shared" si="110"/>
        <v>0</v>
      </c>
      <c r="Y159" s="429">
        <f t="shared" si="111"/>
        <v>0</v>
      </c>
      <c r="Z159" s="429">
        <f t="shared" si="112"/>
        <v>0</v>
      </c>
      <c r="AA159" s="429">
        <f t="shared" si="113"/>
        <v>0</v>
      </c>
      <c r="AB159" s="429">
        <f t="shared" si="114"/>
        <v>0</v>
      </c>
      <c r="AC159" s="429">
        <f t="shared" si="115"/>
        <v>0</v>
      </c>
      <c r="AD159" s="429">
        <f t="shared" si="116"/>
        <v>0</v>
      </c>
      <c r="AE159" s="429">
        <f t="shared" si="117"/>
        <v>0</v>
      </c>
      <c r="AF159" s="429">
        <f t="shared" si="118"/>
        <v>0</v>
      </c>
      <c r="AG159" s="429">
        <f t="shared" si="119"/>
        <v>0</v>
      </c>
      <c r="AH159" s="387">
        <f t="shared" si="120"/>
        <v>0</v>
      </c>
      <c r="AI159" s="792"/>
      <c r="AJ159" s="766"/>
      <c r="AK159" s="790"/>
      <c r="AL159" s="791"/>
      <c r="AM159" s="413">
        <f t="shared" si="121"/>
        <v>0</v>
      </c>
      <c r="AN159" s="30"/>
      <c r="AO159" s="371" t="str">
        <f t="shared" si="122"/>
        <v>----</v>
      </c>
      <c r="AP159" s="371" t="str">
        <f t="shared" si="123"/>
        <v>----</v>
      </c>
      <c r="AQ159" s="806" t="str">
        <f t="shared" si="124"/>
        <v>----</v>
      </c>
      <c r="AR159" s="806"/>
      <c r="AS159" s="431" t="str">
        <f t="shared" si="125"/>
        <v>----</v>
      </c>
      <c r="AT159" s="432" t="str">
        <f t="shared" si="126"/>
        <v xml:space="preserve"> </v>
      </c>
      <c r="AU159" s="433" t="str">
        <f t="shared" si="127"/>
        <v>----</v>
      </c>
      <c r="AV159" s="433" t="str">
        <f t="shared" si="128"/>
        <v>----</v>
      </c>
      <c r="AW159" s="433" t="str">
        <f t="shared" si="129"/>
        <v>----</v>
      </c>
      <c r="AX159" s="433" t="str">
        <f t="shared" si="130"/>
        <v>----</v>
      </c>
      <c r="AY159" s="432" t="str">
        <f t="shared" si="131"/>
        <v>----</v>
      </c>
      <c r="AZ159" s="432" t="str">
        <f t="shared" si="132"/>
        <v>----</v>
      </c>
      <c r="BA159" s="434" t="str">
        <f t="shared" si="133"/>
        <v>----</v>
      </c>
      <c r="BB159" s="435" t="str">
        <f t="shared" si="134"/>
        <v>----</v>
      </c>
      <c r="BC159" s="434" t="str">
        <f t="shared" si="135"/>
        <v>----</v>
      </c>
      <c r="BD159" s="434" t="str">
        <f t="shared" si="136"/>
        <v>----</v>
      </c>
      <c r="BE159" s="434" t="str">
        <f t="shared" si="137"/>
        <v>----</v>
      </c>
      <c r="BF159" s="436">
        <f t="shared" si="138"/>
        <v>0.01</v>
      </c>
      <c r="BG159" s="437">
        <f t="shared" si="139"/>
        <v>-10</v>
      </c>
      <c r="BH159" s="434"/>
      <c r="BI159" s="434"/>
      <c r="BJ159" s="143"/>
      <c r="BK159" s="143"/>
      <c r="BL159" s="143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143"/>
      <c r="CM159" s="143"/>
      <c r="CN159" s="143"/>
      <c r="CO159" s="143"/>
      <c r="CP159" s="143"/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143"/>
      <c r="DI159" s="143"/>
      <c r="DJ159" s="143"/>
      <c r="DK159" s="143"/>
      <c r="DL159" s="143"/>
      <c r="DM159" s="143"/>
      <c r="DN159" s="143"/>
      <c r="DO159" s="143"/>
      <c r="DP159" s="143"/>
      <c r="DQ159" s="143"/>
      <c r="DR159" s="143"/>
      <c r="DS159" s="143"/>
      <c r="DT159" s="143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I159" s="143"/>
      <c r="EJ159" s="143"/>
      <c r="EK159" s="143"/>
      <c r="EL159" s="143"/>
      <c r="EM159" s="143"/>
      <c r="EN159" s="143"/>
      <c r="EO159" s="143"/>
      <c r="EP159" s="143"/>
      <c r="EQ159" s="143"/>
      <c r="ER159" s="143"/>
      <c r="ES159" s="143"/>
      <c r="ET159" s="143"/>
      <c r="EU159" s="143"/>
      <c r="EV159" s="143"/>
    </row>
    <row r="160" spans="1:152" x14ac:dyDescent="0.25">
      <c r="A160" s="704" t="s">
        <v>26</v>
      </c>
      <c r="B160" s="704">
        <v>9361500</v>
      </c>
      <c r="C160" s="705">
        <v>15829</v>
      </c>
      <c r="D160" s="704"/>
      <c r="E160" s="704">
        <v>3940</v>
      </c>
      <c r="F160" s="704"/>
      <c r="G160" s="704">
        <v>4.62</v>
      </c>
      <c r="H160" s="704"/>
      <c r="I160" s="704"/>
      <c r="J160" s="704"/>
      <c r="K160" s="704"/>
      <c r="L160" s="704"/>
      <c r="M160" s="704"/>
      <c r="N160" s="704"/>
      <c r="O160" s="704"/>
      <c r="P160" s="405"/>
      <c r="Q160" s="540" t="str">
        <f t="shared" si="140"/>
        <v>----</v>
      </c>
      <c r="R160" s="777"/>
      <c r="S160" s="778"/>
      <c r="T160" s="539" t="str">
        <f t="shared" si="106"/>
        <v>----</v>
      </c>
      <c r="U160" s="428">
        <f t="shared" si="107"/>
        <v>-10</v>
      </c>
      <c r="V160" s="428" t="str">
        <f t="shared" si="108"/>
        <v>----</v>
      </c>
      <c r="W160" s="429">
        <f t="shared" si="109"/>
        <v>0</v>
      </c>
      <c r="X160" s="429">
        <f t="shared" si="110"/>
        <v>0</v>
      </c>
      <c r="Y160" s="429">
        <f t="shared" si="111"/>
        <v>0</v>
      </c>
      <c r="Z160" s="429">
        <f t="shared" si="112"/>
        <v>0</v>
      </c>
      <c r="AA160" s="429">
        <f t="shared" si="113"/>
        <v>0</v>
      </c>
      <c r="AB160" s="429">
        <f t="shared" si="114"/>
        <v>0</v>
      </c>
      <c r="AC160" s="429">
        <f t="shared" si="115"/>
        <v>0</v>
      </c>
      <c r="AD160" s="429">
        <f t="shared" si="116"/>
        <v>0</v>
      </c>
      <c r="AE160" s="429">
        <f t="shared" si="117"/>
        <v>0</v>
      </c>
      <c r="AF160" s="429">
        <f t="shared" si="118"/>
        <v>0</v>
      </c>
      <c r="AG160" s="429">
        <f t="shared" si="119"/>
        <v>0</v>
      </c>
      <c r="AH160" s="387">
        <f t="shared" si="120"/>
        <v>0</v>
      </c>
      <c r="AI160" s="793"/>
      <c r="AJ160" s="784"/>
      <c r="AK160" s="787"/>
      <c r="AL160" s="788"/>
      <c r="AM160" s="413">
        <f t="shared" si="121"/>
        <v>0</v>
      </c>
      <c r="AN160" s="30"/>
      <c r="AO160" s="372" t="str">
        <f t="shared" si="122"/>
        <v>----</v>
      </c>
      <c r="AP160" s="372" t="str">
        <f t="shared" si="123"/>
        <v>----</v>
      </c>
      <c r="AQ160" s="807" t="str">
        <f t="shared" si="124"/>
        <v>----</v>
      </c>
      <c r="AR160" s="807"/>
      <c r="AS160" s="540" t="str">
        <f t="shared" si="125"/>
        <v>----</v>
      </c>
      <c r="AT160" s="541" t="str">
        <f t="shared" si="126"/>
        <v xml:space="preserve"> </v>
      </c>
      <c r="AU160" s="542" t="str">
        <f t="shared" si="127"/>
        <v>----</v>
      </c>
      <c r="AV160" s="542" t="str">
        <f t="shared" si="128"/>
        <v>----</v>
      </c>
      <c r="AW160" s="542" t="str">
        <f t="shared" si="129"/>
        <v>----</v>
      </c>
      <c r="AX160" s="542" t="str">
        <f t="shared" si="130"/>
        <v>----</v>
      </c>
      <c r="AY160" s="541" t="str">
        <f t="shared" si="131"/>
        <v>----</v>
      </c>
      <c r="AZ160" s="541" t="str">
        <f t="shared" si="132"/>
        <v>----</v>
      </c>
      <c r="BA160" s="434" t="str">
        <f t="shared" si="133"/>
        <v>----</v>
      </c>
      <c r="BB160" s="435" t="str">
        <f t="shared" si="134"/>
        <v>----</v>
      </c>
      <c r="BC160" s="434" t="str">
        <f t="shared" si="135"/>
        <v>----</v>
      </c>
      <c r="BD160" s="434" t="str">
        <f t="shared" si="136"/>
        <v>----</v>
      </c>
      <c r="BE160" s="434" t="str">
        <f t="shared" si="137"/>
        <v>----</v>
      </c>
      <c r="BF160" s="436">
        <f t="shared" si="138"/>
        <v>0.01</v>
      </c>
      <c r="BG160" s="437">
        <f t="shared" si="139"/>
        <v>-10</v>
      </c>
      <c r="BH160" s="434"/>
      <c r="BI160" s="434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</row>
    <row r="161" spans="1:152" x14ac:dyDescent="0.25">
      <c r="A161" s="704" t="s">
        <v>26</v>
      </c>
      <c r="B161" s="704">
        <v>9361500</v>
      </c>
      <c r="C161" s="705">
        <v>16208</v>
      </c>
      <c r="D161" s="704"/>
      <c r="E161" s="704">
        <v>6990</v>
      </c>
      <c r="F161" s="704"/>
      <c r="G161" s="704">
        <v>6.04</v>
      </c>
      <c r="H161" s="704"/>
      <c r="I161" s="704"/>
      <c r="J161" s="704"/>
      <c r="K161" s="704"/>
      <c r="L161" s="704"/>
      <c r="M161" s="704"/>
      <c r="N161" s="704"/>
      <c r="O161" s="704"/>
      <c r="P161" s="405"/>
      <c r="Q161" s="431" t="str">
        <f t="shared" si="140"/>
        <v>----</v>
      </c>
      <c r="R161" s="776"/>
      <c r="S161" s="775"/>
      <c r="T161" s="384" t="str">
        <f t="shared" si="106"/>
        <v>----</v>
      </c>
      <c r="U161" s="428">
        <f t="shared" si="107"/>
        <v>-10</v>
      </c>
      <c r="V161" s="428" t="str">
        <f t="shared" si="108"/>
        <v>----</v>
      </c>
      <c r="W161" s="429">
        <f t="shared" si="109"/>
        <v>0</v>
      </c>
      <c r="X161" s="429">
        <f t="shared" si="110"/>
        <v>0</v>
      </c>
      <c r="Y161" s="429">
        <f t="shared" si="111"/>
        <v>0</v>
      </c>
      <c r="Z161" s="429">
        <f t="shared" si="112"/>
        <v>0</v>
      </c>
      <c r="AA161" s="429">
        <f t="shared" si="113"/>
        <v>0</v>
      </c>
      <c r="AB161" s="429">
        <f t="shared" si="114"/>
        <v>0</v>
      </c>
      <c r="AC161" s="429">
        <f t="shared" si="115"/>
        <v>0</v>
      </c>
      <c r="AD161" s="429">
        <f t="shared" si="116"/>
        <v>0</v>
      </c>
      <c r="AE161" s="429">
        <f t="shared" si="117"/>
        <v>0</v>
      </c>
      <c r="AF161" s="429">
        <f t="shared" si="118"/>
        <v>0</v>
      </c>
      <c r="AG161" s="429">
        <f t="shared" si="119"/>
        <v>0</v>
      </c>
      <c r="AH161" s="387">
        <f t="shared" si="120"/>
        <v>0</v>
      </c>
      <c r="AI161" s="792"/>
      <c r="AJ161" s="766"/>
      <c r="AK161" s="790"/>
      <c r="AL161" s="791"/>
      <c r="AM161" s="413">
        <f t="shared" si="121"/>
        <v>0</v>
      </c>
      <c r="AN161" s="30"/>
      <c r="AO161" s="371" t="str">
        <f t="shared" si="122"/>
        <v>----</v>
      </c>
      <c r="AP161" s="371" t="str">
        <f t="shared" si="123"/>
        <v>----</v>
      </c>
      <c r="AQ161" s="806" t="str">
        <f t="shared" si="124"/>
        <v>----</v>
      </c>
      <c r="AR161" s="806"/>
      <c r="AS161" s="431" t="str">
        <f t="shared" si="125"/>
        <v>----</v>
      </c>
      <c r="AT161" s="432" t="str">
        <f t="shared" si="126"/>
        <v xml:space="preserve"> </v>
      </c>
      <c r="AU161" s="433" t="str">
        <f t="shared" si="127"/>
        <v>----</v>
      </c>
      <c r="AV161" s="433" t="str">
        <f t="shared" si="128"/>
        <v>----</v>
      </c>
      <c r="AW161" s="433" t="str">
        <f t="shared" si="129"/>
        <v>----</v>
      </c>
      <c r="AX161" s="433" t="str">
        <f t="shared" si="130"/>
        <v>----</v>
      </c>
      <c r="AY161" s="432" t="str">
        <f t="shared" si="131"/>
        <v>----</v>
      </c>
      <c r="AZ161" s="432" t="str">
        <f t="shared" si="132"/>
        <v>----</v>
      </c>
      <c r="BA161" s="434" t="str">
        <f t="shared" si="133"/>
        <v>----</v>
      </c>
      <c r="BB161" s="435" t="str">
        <f t="shared" si="134"/>
        <v>----</v>
      </c>
      <c r="BC161" s="434" t="str">
        <f t="shared" si="135"/>
        <v>----</v>
      </c>
      <c r="BD161" s="434" t="str">
        <f t="shared" si="136"/>
        <v>----</v>
      </c>
      <c r="BE161" s="434" t="str">
        <f t="shared" si="137"/>
        <v>----</v>
      </c>
      <c r="BF161" s="436">
        <f t="shared" si="138"/>
        <v>0.01</v>
      </c>
      <c r="BG161" s="437">
        <f t="shared" si="139"/>
        <v>-10</v>
      </c>
      <c r="BH161" s="434"/>
      <c r="BI161" s="434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</row>
    <row r="162" spans="1:152" x14ac:dyDescent="0.25">
      <c r="A162" s="704" t="s">
        <v>26</v>
      </c>
      <c r="B162" s="704">
        <v>9361500</v>
      </c>
      <c r="C162" s="705">
        <v>16603</v>
      </c>
      <c r="D162" s="704"/>
      <c r="E162" s="704">
        <v>4370</v>
      </c>
      <c r="F162" s="704"/>
      <c r="G162" s="704">
        <v>4.7699999999999996</v>
      </c>
      <c r="H162" s="704"/>
      <c r="I162" s="704"/>
      <c r="J162" s="704"/>
      <c r="K162" s="704"/>
      <c r="L162" s="704"/>
      <c r="M162" s="704"/>
      <c r="N162" s="704"/>
      <c r="O162" s="704"/>
      <c r="P162" s="405"/>
      <c r="Q162" s="431" t="str">
        <f t="shared" si="140"/>
        <v>----</v>
      </c>
      <c r="R162" s="776"/>
      <c r="S162" s="775"/>
      <c r="T162" s="384" t="str">
        <f t="shared" si="106"/>
        <v>----</v>
      </c>
      <c r="U162" s="428">
        <f t="shared" si="107"/>
        <v>-10</v>
      </c>
      <c r="V162" s="428" t="str">
        <f t="shared" si="108"/>
        <v>----</v>
      </c>
      <c r="W162" s="429">
        <f t="shared" si="109"/>
        <v>0</v>
      </c>
      <c r="X162" s="429">
        <f t="shared" si="110"/>
        <v>0</v>
      </c>
      <c r="Y162" s="429">
        <f t="shared" si="111"/>
        <v>0</v>
      </c>
      <c r="Z162" s="429">
        <f t="shared" si="112"/>
        <v>0</v>
      </c>
      <c r="AA162" s="429">
        <f t="shared" si="113"/>
        <v>0</v>
      </c>
      <c r="AB162" s="429">
        <f t="shared" si="114"/>
        <v>0</v>
      </c>
      <c r="AC162" s="429">
        <f t="shared" si="115"/>
        <v>0</v>
      </c>
      <c r="AD162" s="429">
        <f t="shared" si="116"/>
        <v>0</v>
      </c>
      <c r="AE162" s="429">
        <f t="shared" si="117"/>
        <v>0</v>
      </c>
      <c r="AF162" s="429">
        <f t="shared" si="118"/>
        <v>0</v>
      </c>
      <c r="AG162" s="429">
        <f t="shared" si="119"/>
        <v>0</v>
      </c>
      <c r="AH162" s="387">
        <f t="shared" si="120"/>
        <v>0</v>
      </c>
      <c r="AI162" s="792"/>
      <c r="AJ162" s="766"/>
      <c r="AK162" s="790"/>
      <c r="AL162" s="791"/>
      <c r="AM162" s="413">
        <f t="shared" si="121"/>
        <v>0</v>
      </c>
      <c r="AN162" s="30"/>
      <c r="AO162" s="371" t="str">
        <f t="shared" si="122"/>
        <v>----</v>
      </c>
      <c r="AP162" s="371" t="str">
        <f t="shared" si="123"/>
        <v>----</v>
      </c>
      <c r="AQ162" s="806" t="str">
        <f t="shared" si="124"/>
        <v>----</v>
      </c>
      <c r="AR162" s="806"/>
      <c r="AS162" s="431" t="str">
        <f t="shared" si="125"/>
        <v>----</v>
      </c>
      <c r="AT162" s="432" t="str">
        <f t="shared" si="126"/>
        <v xml:space="preserve"> </v>
      </c>
      <c r="AU162" s="433" t="str">
        <f t="shared" si="127"/>
        <v>----</v>
      </c>
      <c r="AV162" s="433" t="str">
        <f t="shared" si="128"/>
        <v>----</v>
      </c>
      <c r="AW162" s="433" t="str">
        <f t="shared" si="129"/>
        <v>----</v>
      </c>
      <c r="AX162" s="433" t="str">
        <f t="shared" si="130"/>
        <v>----</v>
      </c>
      <c r="AY162" s="432" t="str">
        <f t="shared" si="131"/>
        <v>----</v>
      </c>
      <c r="AZ162" s="432" t="str">
        <f t="shared" si="132"/>
        <v>----</v>
      </c>
      <c r="BA162" s="434" t="str">
        <f t="shared" si="133"/>
        <v>----</v>
      </c>
      <c r="BB162" s="435" t="str">
        <f t="shared" si="134"/>
        <v>----</v>
      </c>
      <c r="BC162" s="434" t="str">
        <f t="shared" si="135"/>
        <v>----</v>
      </c>
      <c r="BD162" s="434" t="str">
        <f t="shared" si="136"/>
        <v>----</v>
      </c>
      <c r="BE162" s="434" t="str">
        <f t="shared" si="137"/>
        <v>----</v>
      </c>
      <c r="BF162" s="436">
        <f t="shared" si="138"/>
        <v>0.01</v>
      </c>
      <c r="BG162" s="437">
        <f t="shared" si="139"/>
        <v>-10</v>
      </c>
      <c r="BH162" s="434"/>
      <c r="BI162" s="434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143"/>
      <c r="DM162" s="143"/>
      <c r="DN162" s="143"/>
      <c r="DO162" s="143"/>
      <c r="DP162" s="143"/>
      <c r="DQ162" s="143"/>
      <c r="DR162" s="143"/>
      <c r="DS162" s="143"/>
      <c r="DT162" s="143"/>
      <c r="DU162" s="143"/>
      <c r="DV162" s="143"/>
      <c r="DW162" s="143"/>
      <c r="DX162" s="143"/>
      <c r="DY162" s="143"/>
      <c r="DZ162" s="143"/>
      <c r="EA162" s="143"/>
      <c r="EB162" s="143"/>
      <c r="EC162" s="143"/>
      <c r="ED162" s="143"/>
      <c r="EE162" s="143"/>
      <c r="EF162" s="143"/>
      <c r="EG162" s="143"/>
      <c r="EH162" s="143"/>
      <c r="EI162" s="143"/>
      <c r="EJ162" s="143"/>
      <c r="EK162" s="143"/>
      <c r="EL162" s="143"/>
      <c r="EM162" s="143"/>
      <c r="EN162" s="143"/>
      <c r="EO162" s="143"/>
      <c r="EP162" s="143"/>
      <c r="EQ162" s="143"/>
      <c r="ER162" s="143"/>
      <c r="ES162" s="143"/>
      <c r="ET162" s="143"/>
      <c r="EU162" s="143"/>
      <c r="EV162" s="143"/>
    </row>
    <row r="163" spans="1:152" x14ac:dyDescent="0.25">
      <c r="A163" s="704" t="s">
        <v>26</v>
      </c>
      <c r="B163" s="704">
        <v>9361500</v>
      </c>
      <c r="C163" s="705">
        <v>16962</v>
      </c>
      <c r="D163" s="704"/>
      <c r="E163" s="704">
        <v>4330</v>
      </c>
      <c r="F163" s="704"/>
      <c r="G163" s="704">
        <v>4.84</v>
      </c>
      <c r="H163" s="704"/>
      <c r="I163" s="704"/>
      <c r="J163" s="704"/>
      <c r="K163" s="704"/>
      <c r="L163" s="704"/>
      <c r="M163" s="704"/>
      <c r="N163" s="704"/>
      <c r="O163" s="704"/>
      <c r="P163" s="405"/>
      <c r="Q163" s="431" t="str">
        <f t="shared" si="140"/>
        <v>----</v>
      </c>
      <c r="R163" s="776"/>
      <c r="S163" s="775"/>
      <c r="T163" s="384" t="str">
        <f t="shared" si="106"/>
        <v>----</v>
      </c>
      <c r="U163" s="428">
        <f t="shared" si="107"/>
        <v>-10</v>
      </c>
      <c r="V163" s="428" t="str">
        <f t="shared" si="108"/>
        <v>----</v>
      </c>
      <c r="W163" s="429">
        <f t="shared" si="109"/>
        <v>0</v>
      </c>
      <c r="X163" s="429">
        <f t="shared" si="110"/>
        <v>0</v>
      </c>
      <c r="Y163" s="429">
        <f t="shared" si="111"/>
        <v>0</v>
      </c>
      <c r="Z163" s="429">
        <f t="shared" si="112"/>
        <v>0</v>
      </c>
      <c r="AA163" s="429">
        <f t="shared" si="113"/>
        <v>0</v>
      </c>
      <c r="AB163" s="429">
        <f t="shared" si="114"/>
        <v>0</v>
      </c>
      <c r="AC163" s="429">
        <f t="shared" si="115"/>
        <v>0</v>
      </c>
      <c r="AD163" s="429">
        <f t="shared" si="116"/>
        <v>0</v>
      </c>
      <c r="AE163" s="429">
        <f t="shared" si="117"/>
        <v>0</v>
      </c>
      <c r="AF163" s="429">
        <f t="shared" si="118"/>
        <v>0</v>
      </c>
      <c r="AG163" s="429">
        <f t="shared" si="119"/>
        <v>0</v>
      </c>
      <c r="AH163" s="387">
        <f t="shared" si="120"/>
        <v>0</v>
      </c>
      <c r="AI163" s="792"/>
      <c r="AJ163" s="766"/>
      <c r="AK163" s="790"/>
      <c r="AL163" s="791"/>
      <c r="AM163" s="413">
        <f t="shared" si="121"/>
        <v>0</v>
      </c>
      <c r="AN163" s="30"/>
      <c r="AO163" s="371" t="str">
        <f t="shared" si="122"/>
        <v>----</v>
      </c>
      <c r="AP163" s="371" t="str">
        <f t="shared" si="123"/>
        <v>----</v>
      </c>
      <c r="AQ163" s="806" t="str">
        <f t="shared" si="124"/>
        <v>----</v>
      </c>
      <c r="AR163" s="806"/>
      <c r="AS163" s="431" t="str">
        <f t="shared" si="125"/>
        <v>----</v>
      </c>
      <c r="AT163" s="432" t="str">
        <f t="shared" si="126"/>
        <v xml:space="preserve"> </v>
      </c>
      <c r="AU163" s="433" t="str">
        <f t="shared" si="127"/>
        <v>----</v>
      </c>
      <c r="AV163" s="433" t="str">
        <f t="shared" si="128"/>
        <v>----</v>
      </c>
      <c r="AW163" s="433" t="str">
        <f t="shared" si="129"/>
        <v>----</v>
      </c>
      <c r="AX163" s="433" t="str">
        <f t="shared" si="130"/>
        <v>----</v>
      </c>
      <c r="AY163" s="432" t="str">
        <f t="shared" si="131"/>
        <v>----</v>
      </c>
      <c r="AZ163" s="432" t="str">
        <f t="shared" si="132"/>
        <v>----</v>
      </c>
      <c r="BA163" s="434" t="str">
        <f t="shared" si="133"/>
        <v>----</v>
      </c>
      <c r="BB163" s="435" t="str">
        <f t="shared" si="134"/>
        <v>----</v>
      </c>
      <c r="BC163" s="434" t="str">
        <f t="shared" si="135"/>
        <v>----</v>
      </c>
      <c r="BD163" s="434" t="str">
        <f t="shared" si="136"/>
        <v>----</v>
      </c>
      <c r="BE163" s="434" t="str">
        <f t="shared" si="137"/>
        <v>----</v>
      </c>
      <c r="BF163" s="436">
        <f t="shared" si="138"/>
        <v>0.01</v>
      </c>
      <c r="BG163" s="437">
        <f t="shared" si="139"/>
        <v>-10</v>
      </c>
      <c r="BH163" s="434"/>
      <c r="BI163" s="434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  <c r="DC163" s="143"/>
      <c r="DD163" s="143"/>
      <c r="DE163" s="143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T163" s="143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I163" s="143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</row>
    <row r="164" spans="1:152" x14ac:dyDescent="0.25">
      <c r="A164" s="704" t="s">
        <v>26</v>
      </c>
      <c r="B164" s="704">
        <v>9361500</v>
      </c>
      <c r="C164" s="705">
        <v>17328</v>
      </c>
      <c r="D164" s="704"/>
      <c r="E164" s="704">
        <v>5130</v>
      </c>
      <c r="F164" s="704"/>
      <c r="G164" s="704">
        <v>5.36</v>
      </c>
      <c r="H164" s="704"/>
      <c r="I164" s="704"/>
      <c r="J164" s="704"/>
      <c r="K164" s="704"/>
      <c r="L164" s="704"/>
      <c r="M164" s="704"/>
      <c r="N164" s="704"/>
      <c r="O164" s="704"/>
      <c r="P164" s="405"/>
      <c r="Q164" s="431" t="str">
        <f t="shared" si="140"/>
        <v>----</v>
      </c>
      <c r="R164" s="776"/>
      <c r="S164" s="775"/>
      <c r="T164" s="384" t="str">
        <f t="shared" si="106"/>
        <v>----</v>
      </c>
      <c r="U164" s="428">
        <f t="shared" si="107"/>
        <v>-10</v>
      </c>
      <c r="V164" s="428" t="str">
        <f t="shared" si="108"/>
        <v>----</v>
      </c>
      <c r="W164" s="429">
        <f t="shared" si="109"/>
        <v>0</v>
      </c>
      <c r="X164" s="429">
        <f t="shared" si="110"/>
        <v>0</v>
      </c>
      <c r="Y164" s="429">
        <f t="shared" si="111"/>
        <v>0</v>
      </c>
      <c r="Z164" s="429">
        <f t="shared" si="112"/>
        <v>0</v>
      </c>
      <c r="AA164" s="429">
        <f t="shared" si="113"/>
        <v>0</v>
      </c>
      <c r="AB164" s="429">
        <f t="shared" si="114"/>
        <v>0</v>
      </c>
      <c r="AC164" s="429">
        <f t="shared" si="115"/>
        <v>0</v>
      </c>
      <c r="AD164" s="429">
        <f t="shared" si="116"/>
        <v>0</v>
      </c>
      <c r="AE164" s="429">
        <f t="shared" si="117"/>
        <v>0</v>
      </c>
      <c r="AF164" s="429">
        <f t="shared" si="118"/>
        <v>0</v>
      </c>
      <c r="AG164" s="429">
        <f t="shared" si="119"/>
        <v>0</v>
      </c>
      <c r="AH164" s="387">
        <f t="shared" si="120"/>
        <v>0</v>
      </c>
      <c r="AI164" s="792"/>
      <c r="AJ164" s="766"/>
      <c r="AK164" s="790"/>
      <c r="AL164" s="791"/>
      <c r="AM164" s="413">
        <f t="shared" si="121"/>
        <v>0</v>
      </c>
      <c r="AN164" s="30"/>
      <c r="AO164" s="371" t="str">
        <f t="shared" si="122"/>
        <v>----</v>
      </c>
      <c r="AP164" s="371" t="str">
        <f t="shared" si="123"/>
        <v>----</v>
      </c>
      <c r="AQ164" s="806" t="str">
        <f t="shared" si="124"/>
        <v>----</v>
      </c>
      <c r="AR164" s="806"/>
      <c r="AS164" s="431" t="str">
        <f t="shared" si="125"/>
        <v>----</v>
      </c>
      <c r="AT164" s="432" t="str">
        <f t="shared" si="126"/>
        <v xml:space="preserve"> </v>
      </c>
      <c r="AU164" s="433" t="str">
        <f t="shared" si="127"/>
        <v>----</v>
      </c>
      <c r="AV164" s="433" t="str">
        <f t="shared" si="128"/>
        <v>----</v>
      </c>
      <c r="AW164" s="433" t="str">
        <f t="shared" si="129"/>
        <v>----</v>
      </c>
      <c r="AX164" s="433" t="str">
        <f t="shared" si="130"/>
        <v>----</v>
      </c>
      <c r="AY164" s="432" t="str">
        <f t="shared" si="131"/>
        <v>----</v>
      </c>
      <c r="AZ164" s="432" t="str">
        <f t="shared" si="132"/>
        <v>----</v>
      </c>
      <c r="BA164" s="434" t="str">
        <f t="shared" si="133"/>
        <v>----</v>
      </c>
      <c r="BB164" s="435" t="str">
        <f t="shared" si="134"/>
        <v>----</v>
      </c>
      <c r="BC164" s="434" t="str">
        <f t="shared" si="135"/>
        <v>----</v>
      </c>
      <c r="BD164" s="434" t="str">
        <f t="shared" si="136"/>
        <v>----</v>
      </c>
      <c r="BE164" s="434" t="str">
        <f t="shared" si="137"/>
        <v>----</v>
      </c>
      <c r="BF164" s="436">
        <f t="shared" si="138"/>
        <v>0.01</v>
      </c>
      <c r="BG164" s="437">
        <f t="shared" si="139"/>
        <v>-10</v>
      </c>
      <c r="BH164" s="434"/>
      <c r="BI164" s="434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</row>
    <row r="165" spans="1:152" x14ac:dyDescent="0.25">
      <c r="A165" s="704" t="s">
        <v>26</v>
      </c>
      <c r="B165" s="704">
        <v>9361500</v>
      </c>
      <c r="C165" s="705">
        <v>17672</v>
      </c>
      <c r="D165" s="704"/>
      <c r="E165" s="704">
        <v>8720</v>
      </c>
      <c r="F165" s="704"/>
      <c r="G165" s="704">
        <v>7.26</v>
      </c>
      <c r="H165" s="704"/>
      <c r="I165" s="704"/>
      <c r="J165" s="704"/>
      <c r="K165" s="704"/>
      <c r="L165" s="704"/>
      <c r="M165" s="704"/>
      <c r="N165" s="704"/>
      <c r="O165" s="704"/>
      <c r="P165" s="405"/>
      <c r="Q165" s="431" t="str">
        <f t="shared" si="140"/>
        <v>----</v>
      </c>
      <c r="R165" s="776"/>
      <c r="S165" s="775"/>
      <c r="T165" s="384" t="str">
        <f t="shared" si="106"/>
        <v>----</v>
      </c>
      <c r="U165" s="428">
        <f t="shared" si="107"/>
        <v>-10</v>
      </c>
      <c r="V165" s="428" t="str">
        <f t="shared" si="108"/>
        <v>----</v>
      </c>
      <c r="W165" s="429">
        <f t="shared" si="109"/>
        <v>0</v>
      </c>
      <c r="X165" s="429">
        <f t="shared" si="110"/>
        <v>0</v>
      </c>
      <c r="Y165" s="429">
        <f t="shared" si="111"/>
        <v>0</v>
      </c>
      <c r="Z165" s="429">
        <f t="shared" si="112"/>
        <v>0</v>
      </c>
      <c r="AA165" s="429">
        <f t="shared" si="113"/>
        <v>0</v>
      </c>
      <c r="AB165" s="429">
        <f t="shared" si="114"/>
        <v>0</v>
      </c>
      <c r="AC165" s="429">
        <f t="shared" si="115"/>
        <v>0</v>
      </c>
      <c r="AD165" s="429">
        <f t="shared" si="116"/>
        <v>0</v>
      </c>
      <c r="AE165" s="429">
        <f t="shared" si="117"/>
        <v>0</v>
      </c>
      <c r="AF165" s="429">
        <f t="shared" si="118"/>
        <v>0</v>
      </c>
      <c r="AG165" s="429">
        <f t="shared" si="119"/>
        <v>0</v>
      </c>
      <c r="AH165" s="387">
        <f t="shared" si="120"/>
        <v>0</v>
      </c>
      <c r="AI165" s="792"/>
      <c r="AJ165" s="766"/>
      <c r="AK165" s="790"/>
      <c r="AL165" s="791"/>
      <c r="AM165" s="413">
        <f t="shared" si="121"/>
        <v>0</v>
      </c>
      <c r="AN165" s="30"/>
      <c r="AO165" s="371" t="str">
        <f t="shared" si="122"/>
        <v>----</v>
      </c>
      <c r="AP165" s="371" t="str">
        <f t="shared" si="123"/>
        <v>----</v>
      </c>
      <c r="AQ165" s="806" t="str">
        <f t="shared" si="124"/>
        <v>----</v>
      </c>
      <c r="AR165" s="806"/>
      <c r="AS165" s="431" t="str">
        <f t="shared" si="125"/>
        <v>----</v>
      </c>
      <c r="AT165" s="432" t="str">
        <f t="shared" si="126"/>
        <v xml:space="preserve"> </v>
      </c>
      <c r="AU165" s="433" t="str">
        <f t="shared" si="127"/>
        <v>----</v>
      </c>
      <c r="AV165" s="433" t="str">
        <f t="shared" si="128"/>
        <v>----</v>
      </c>
      <c r="AW165" s="433" t="str">
        <f t="shared" si="129"/>
        <v>----</v>
      </c>
      <c r="AX165" s="433" t="str">
        <f t="shared" si="130"/>
        <v>----</v>
      </c>
      <c r="AY165" s="432" t="str">
        <f t="shared" si="131"/>
        <v>----</v>
      </c>
      <c r="AZ165" s="432" t="str">
        <f t="shared" si="132"/>
        <v>----</v>
      </c>
      <c r="BA165" s="434" t="str">
        <f t="shared" si="133"/>
        <v>----</v>
      </c>
      <c r="BB165" s="435" t="str">
        <f t="shared" si="134"/>
        <v>----</v>
      </c>
      <c r="BC165" s="434" t="str">
        <f t="shared" si="135"/>
        <v>----</v>
      </c>
      <c r="BD165" s="434" t="str">
        <f t="shared" si="136"/>
        <v>----</v>
      </c>
      <c r="BE165" s="434" t="str">
        <f t="shared" si="137"/>
        <v>----</v>
      </c>
      <c r="BF165" s="436">
        <f t="shared" si="138"/>
        <v>0.01</v>
      </c>
      <c r="BG165" s="437">
        <f t="shared" si="139"/>
        <v>-10</v>
      </c>
      <c r="BH165" s="434"/>
      <c r="BI165" s="434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3"/>
      <c r="CG165" s="143"/>
      <c r="CH165" s="143"/>
      <c r="CI165" s="143"/>
      <c r="CJ165" s="143"/>
      <c r="CK165" s="143"/>
      <c r="CL165" s="143"/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  <c r="DC165" s="143"/>
      <c r="DD165" s="143"/>
      <c r="DE165" s="143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</row>
    <row r="166" spans="1:152" x14ac:dyDescent="0.25">
      <c r="A166" s="704" t="s">
        <v>26</v>
      </c>
      <c r="B166" s="704">
        <v>9361500</v>
      </c>
      <c r="C166" s="705">
        <v>18068</v>
      </c>
      <c r="D166" s="704"/>
      <c r="E166" s="704">
        <v>12700</v>
      </c>
      <c r="F166" s="704"/>
      <c r="G166" s="704">
        <v>8.5</v>
      </c>
      <c r="H166" s="704"/>
      <c r="I166" s="704"/>
      <c r="J166" s="704"/>
      <c r="K166" s="704"/>
      <c r="L166" s="704"/>
      <c r="M166" s="704"/>
      <c r="N166" s="704"/>
      <c r="O166" s="704"/>
      <c r="P166" s="405"/>
      <c r="Q166" s="431" t="str">
        <f t="shared" si="140"/>
        <v>----</v>
      </c>
      <c r="R166" s="776"/>
      <c r="S166" s="775"/>
      <c r="T166" s="384" t="str">
        <f t="shared" si="106"/>
        <v>----</v>
      </c>
      <c r="U166" s="428">
        <f t="shared" si="107"/>
        <v>-10</v>
      </c>
      <c r="V166" s="428" t="str">
        <f t="shared" si="108"/>
        <v>----</v>
      </c>
      <c r="W166" s="429">
        <f t="shared" si="109"/>
        <v>0</v>
      </c>
      <c r="X166" s="429">
        <f t="shared" si="110"/>
        <v>0</v>
      </c>
      <c r="Y166" s="429">
        <f t="shared" si="111"/>
        <v>0</v>
      </c>
      <c r="Z166" s="429">
        <f t="shared" si="112"/>
        <v>0</v>
      </c>
      <c r="AA166" s="429">
        <f t="shared" si="113"/>
        <v>0</v>
      </c>
      <c r="AB166" s="429">
        <f t="shared" si="114"/>
        <v>0</v>
      </c>
      <c r="AC166" s="429">
        <f t="shared" si="115"/>
        <v>0</v>
      </c>
      <c r="AD166" s="429">
        <f t="shared" si="116"/>
        <v>0</v>
      </c>
      <c r="AE166" s="429">
        <f t="shared" si="117"/>
        <v>0</v>
      </c>
      <c r="AF166" s="429">
        <f t="shared" si="118"/>
        <v>0</v>
      </c>
      <c r="AG166" s="429">
        <f t="shared" si="119"/>
        <v>0</v>
      </c>
      <c r="AH166" s="387">
        <f t="shared" si="120"/>
        <v>0</v>
      </c>
      <c r="AI166" s="792"/>
      <c r="AJ166" s="766"/>
      <c r="AK166" s="790"/>
      <c r="AL166" s="791"/>
      <c r="AM166" s="413">
        <f t="shared" si="121"/>
        <v>0</v>
      </c>
      <c r="AN166" s="30"/>
      <c r="AO166" s="371" t="str">
        <f t="shared" si="122"/>
        <v>----</v>
      </c>
      <c r="AP166" s="371" t="str">
        <f t="shared" si="123"/>
        <v>----</v>
      </c>
      <c r="AQ166" s="806" t="str">
        <f t="shared" si="124"/>
        <v>----</v>
      </c>
      <c r="AR166" s="806"/>
      <c r="AS166" s="431" t="str">
        <f t="shared" si="125"/>
        <v>----</v>
      </c>
      <c r="AT166" s="432" t="str">
        <f t="shared" si="126"/>
        <v xml:space="preserve"> </v>
      </c>
      <c r="AU166" s="433" t="str">
        <f t="shared" si="127"/>
        <v>----</v>
      </c>
      <c r="AV166" s="433" t="str">
        <f t="shared" si="128"/>
        <v>----</v>
      </c>
      <c r="AW166" s="433" t="str">
        <f t="shared" si="129"/>
        <v>----</v>
      </c>
      <c r="AX166" s="433" t="str">
        <f t="shared" si="130"/>
        <v>----</v>
      </c>
      <c r="AY166" s="432" t="str">
        <f t="shared" si="131"/>
        <v>----</v>
      </c>
      <c r="AZ166" s="432" t="str">
        <f t="shared" si="132"/>
        <v>----</v>
      </c>
      <c r="BA166" s="434" t="str">
        <f t="shared" si="133"/>
        <v>----</v>
      </c>
      <c r="BB166" s="435" t="str">
        <f t="shared" si="134"/>
        <v>----</v>
      </c>
      <c r="BC166" s="434" t="str">
        <f t="shared" si="135"/>
        <v>----</v>
      </c>
      <c r="BD166" s="434" t="str">
        <f t="shared" si="136"/>
        <v>----</v>
      </c>
      <c r="BE166" s="434" t="str">
        <f t="shared" si="137"/>
        <v>----</v>
      </c>
      <c r="BF166" s="436">
        <f t="shared" si="138"/>
        <v>0.01</v>
      </c>
      <c r="BG166" s="437">
        <f t="shared" si="139"/>
        <v>-10</v>
      </c>
      <c r="BH166" s="434"/>
      <c r="BI166" s="434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</row>
    <row r="167" spans="1:152" x14ac:dyDescent="0.25">
      <c r="A167" s="704" t="s">
        <v>26</v>
      </c>
      <c r="B167" s="704">
        <v>9361500</v>
      </c>
      <c r="C167" s="705">
        <v>18415</v>
      </c>
      <c r="D167" s="704"/>
      <c r="E167" s="704">
        <v>3280</v>
      </c>
      <c r="F167" s="704"/>
      <c r="G167" s="704">
        <v>4.46</v>
      </c>
      <c r="H167" s="704"/>
      <c r="I167" s="704"/>
      <c r="J167" s="704"/>
      <c r="K167" s="704"/>
      <c r="L167" s="704"/>
      <c r="M167" s="704"/>
      <c r="N167" s="704"/>
      <c r="O167" s="704"/>
      <c r="P167" s="405"/>
      <c r="Q167" s="431" t="str">
        <f t="shared" si="140"/>
        <v>----</v>
      </c>
      <c r="R167" s="776"/>
      <c r="S167" s="775"/>
      <c r="T167" s="384" t="str">
        <f t="shared" ref="T167:T170" si="141">IF(S167&gt;0,IF(MONTH(S167)&gt;=10,YEAR(S167)+1,YEAR(S167)),"----")</f>
        <v>----</v>
      </c>
      <c r="U167" s="428">
        <f t="shared" si="107"/>
        <v>-10</v>
      </c>
      <c r="V167" s="428" t="str">
        <f t="shared" si="108"/>
        <v>----</v>
      </c>
      <c r="W167" s="429">
        <f t="shared" si="109"/>
        <v>0</v>
      </c>
      <c r="X167" s="429">
        <f t="shared" si="110"/>
        <v>0</v>
      </c>
      <c r="Y167" s="429">
        <f t="shared" si="111"/>
        <v>0</v>
      </c>
      <c r="Z167" s="429">
        <f t="shared" si="112"/>
        <v>0</v>
      </c>
      <c r="AA167" s="429">
        <f t="shared" si="113"/>
        <v>0</v>
      </c>
      <c r="AB167" s="429">
        <f t="shared" si="114"/>
        <v>0</v>
      </c>
      <c r="AC167" s="429">
        <f t="shared" si="115"/>
        <v>0</v>
      </c>
      <c r="AD167" s="429">
        <f t="shared" si="116"/>
        <v>0</v>
      </c>
      <c r="AE167" s="429">
        <f t="shared" si="117"/>
        <v>0</v>
      </c>
      <c r="AF167" s="429">
        <f t="shared" si="118"/>
        <v>0</v>
      </c>
      <c r="AG167" s="429">
        <f t="shared" si="119"/>
        <v>0</v>
      </c>
      <c r="AH167" s="387">
        <f t="shared" si="120"/>
        <v>0</v>
      </c>
      <c r="AI167" s="792"/>
      <c r="AJ167" s="766"/>
      <c r="AK167" s="790"/>
      <c r="AL167" s="791"/>
      <c r="AM167" s="413">
        <f t="shared" si="121"/>
        <v>0</v>
      </c>
      <c r="AN167" s="30"/>
      <c r="AO167" s="371" t="str">
        <f t="shared" si="122"/>
        <v>----</v>
      </c>
      <c r="AP167" s="371" t="str">
        <f t="shared" si="123"/>
        <v>----</v>
      </c>
      <c r="AQ167" s="806" t="str">
        <f t="shared" si="124"/>
        <v>----</v>
      </c>
      <c r="AR167" s="806"/>
      <c r="AS167" s="431" t="str">
        <f t="shared" si="125"/>
        <v>----</v>
      </c>
      <c r="AT167" s="432" t="str">
        <f t="shared" si="126"/>
        <v xml:space="preserve"> </v>
      </c>
      <c r="AU167" s="433" t="str">
        <f t="shared" si="127"/>
        <v>----</v>
      </c>
      <c r="AV167" s="433" t="str">
        <f t="shared" si="128"/>
        <v>----</v>
      </c>
      <c r="AW167" s="433" t="str">
        <f t="shared" si="129"/>
        <v>----</v>
      </c>
      <c r="AX167" s="433" t="str">
        <f t="shared" si="130"/>
        <v>----</v>
      </c>
      <c r="AY167" s="432" t="str">
        <f t="shared" si="131"/>
        <v>----</v>
      </c>
      <c r="AZ167" s="432" t="str">
        <f t="shared" si="132"/>
        <v>----</v>
      </c>
      <c r="BA167" s="434" t="str">
        <f t="shared" si="133"/>
        <v>----</v>
      </c>
      <c r="BB167" s="435" t="str">
        <f t="shared" si="134"/>
        <v>----</v>
      </c>
      <c r="BC167" s="434" t="str">
        <f t="shared" si="135"/>
        <v>----</v>
      </c>
      <c r="BD167" s="434" t="str">
        <f t="shared" si="136"/>
        <v>----</v>
      </c>
      <c r="BE167" s="434" t="str">
        <f t="shared" si="137"/>
        <v>----</v>
      </c>
      <c r="BF167" s="436">
        <f t="shared" si="138"/>
        <v>0.01</v>
      </c>
      <c r="BG167" s="437">
        <f t="shared" si="139"/>
        <v>-10</v>
      </c>
      <c r="BH167" s="434"/>
      <c r="BI167" s="434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</row>
    <row r="168" spans="1:152" x14ac:dyDescent="0.25">
      <c r="A168" s="704" t="s">
        <v>26</v>
      </c>
      <c r="B168" s="704">
        <v>9361500</v>
      </c>
      <c r="C168" s="705">
        <v>18776</v>
      </c>
      <c r="D168" s="704"/>
      <c r="E168" s="704">
        <v>4320</v>
      </c>
      <c r="F168" s="704"/>
      <c r="G168" s="704">
        <v>5.27</v>
      </c>
      <c r="H168" s="704"/>
      <c r="I168" s="704"/>
      <c r="J168" s="704"/>
      <c r="K168" s="704"/>
      <c r="L168" s="704"/>
      <c r="M168" s="704"/>
      <c r="N168" s="704"/>
      <c r="O168" s="704"/>
      <c r="P168" s="405"/>
      <c r="Q168" s="431" t="str">
        <f t="shared" si="140"/>
        <v>----</v>
      </c>
      <c r="R168" s="776"/>
      <c r="S168" s="775"/>
      <c r="T168" s="384" t="str">
        <f t="shared" si="141"/>
        <v>----</v>
      </c>
      <c r="U168" s="428">
        <f t="shared" si="107"/>
        <v>-10</v>
      </c>
      <c r="V168" s="428" t="str">
        <f t="shared" si="108"/>
        <v>----</v>
      </c>
      <c r="W168" s="429">
        <f t="shared" si="109"/>
        <v>0</v>
      </c>
      <c r="X168" s="429">
        <f t="shared" si="110"/>
        <v>0</v>
      </c>
      <c r="Y168" s="429">
        <f t="shared" si="111"/>
        <v>0</v>
      </c>
      <c r="Z168" s="429">
        <f t="shared" si="112"/>
        <v>0</v>
      </c>
      <c r="AA168" s="429">
        <f t="shared" si="113"/>
        <v>0</v>
      </c>
      <c r="AB168" s="429">
        <f t="shared" si="114"/>
        <v>0</v>
      </c>
      <c r="AC168" s="429">
        <f t="shared" si="115"/>
        <v>0</v>
      </c>
      <c r="AD168" s="429">
        <f t="shared" si="116"/>
        <v>0</v>
      </c>
      <c r="AE168" s="429">
        <f t="shared" si="117"/>
        <v>0</v>
      </c>
      <c r="AF168" s="429">
        <f t="shared" si="118"/>
        <v>0</v>
      </c>
      <c r="AG168" s="429">
        <f t="shared" si="119"/>
        <v>0</v>
      </c>
      <c r="AH168" s="387">
        <f t="shared" si="120"/>
        <v>0</v>
      </c>
      <c r="AI168" s="792"/>
      <c r="AJ168" s="766"/>
      <c r="AK168" s="790"/>
      <c r="AL168" s="791"/>
      <c r="AM168" s="413">
        <f t="shared" si="121"/>
        <v>0</v>
      </c>
      <c r="AN168" s="30"/>
      <c r="AO168" s="371" t="str">
        <f t="shared" si="122"/>
        <v>----</v>
      </c>
      <c r="AP168" s="371" t="str">
        <f t="shared" si="123"/>
        <v>----</v>
      </c>
      <c r="AQ168" s="806" t="str">
        <f t="shared" si="124"/>
        <v>----</v>
      </c>
      <c r="AR168" s="806"/>
      <c r="AS168" s="431" t="str">
        <f t="shared" si="125"/>
        <v>----</v>
      </c>
      <c r="AT168" s="432" t="str">
        <f t="shared" si="126"/>
        <v xml:space="preserve"> </v>
      </c>
      <c r="AU168" s="433" t="str">
        <f t="shared" si="127"/>
        <v>----</v>
      </c>
      <c r="AV168" s="433" t="str">
        <f t="shared" si="128"/>
        <v>----</v>
      </c>
      <c r="AW168" s="433" t="str">
        <f t="shared" si="129"/>
        <v>----</v>
      </c>
      <c r="AX168" s="433" t="str">
        <f t="shared" si="130"/>
        <v>----</v>
      </c>
      <c r="AY168" s="432" t="str">
        <f t="shared" si="131"/>
        <v>----</v>
      </c>
      <c r="AZ168" s="432" t="str">
        <f t="shared" si="132"/>
        <v>----</v>
      </c>
      <c r="BA168" s="434" t="str">
        <f t="shared" si="133"/>
        <v>----</v>
      </c>
      <c r="BB168" s="435" t="str">
        <f t="shared" si="134"/>
        <v>----</v>
      </c>
      <c r="BC168" s="434" t="str">
        <f t="shared" si="135"/>
        <v>----</v>
      </c>
      <c r="BD168" s="434" t="str">
        <f t="shared" si="136"/>
        <v>----</v>
      </c>
      <c r="BE168" s="434" t="str">
        <f t="shared" si="137"/>
        <v>----</v>
      </c>
      <c r="BF168" s="436">
        <f t="shared" si="138"/>
        <v>0.01</v>
      </c>
      <c r="BG168" s="437">
        <f t="shared" si="139"/>
        <v>-10</v>
      </c>
      <c r="BH168" s="434"/>
      <c r="BI168" s="434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  <c r="ET168" s="143"/>
      <c r="EU168" s="143"/>
      <c r="EV168" s="143"/>
    </row>
    <row r="169" spans="1:152" x14ac:dyDescent="0.25">
      <c r="A169" s="704" t="s">
        <v>26</v>
      </c>
      <c r="B169" s="704">
        <v>9361500</v>
      </c>
      <c r="C169" s="705">
        <v>19156</v>
      </c>
      <c r="D169" s="704"/>
      <c r="E169" s="704">
        <v>8450</v>
      </c>
      <c r="F169" s="704"/>
      <c r="G169" s="704">
        <v>6.98</v>
      </c>
      <c r="H169" s="704"/>
      <c r="I169" s="704"/>
      <c r="J169" s="704"/>
      <c r="K169" s="704"/>
      <c r="L169" s="704"/>
      <c r="M169" s="704"/>
      <c r="N169" s="704"/>
      <c r="O169" s="704"/>
      <c r="P169" s="405"/>
      <c r="Q169" s="431" t="str">
        <f t="shared" si="140"/>
        <v>----</v>
      </c>
      <c r="R169" s="776"/>
      <c r="S169" s="775"/>
      <c r="T169" s="384" t="str">
        <f t="shared" si="141"/>
        <v>----</v>
      </c>
      <c r="U169" s="428">
        <f t="shared" si="107"/>
        <v>-10</v>
      </c>
      <c r="V169" s="428" t="str">
        <f t="shared" si="108"/>
        <v>----</v>
      </c>
      <c r="W169" s="429">
        <f t="shared" si="109"/>
        <v>0</v>
      </c>
      <c r="X169" s="429">
        <f t="shared" si="110"/>
        <v>0</v>
      </c>
      <c r="Y169" s="429">
        <f t="shared" si="111"/>
        <v>0</v>
      </c>
      <c r="Z169" s="429">
        <f t="shared" si="112"/>
        <v>0</v>
      </c>
      <c r="AA169" s="429">
        <f t="shared" si="113"/>
        <v>0</v>
      </c>
      <c r="AB169" s="429">
        <f t="shared" si="114"/>
        <v>0</v>
      </c>
      <c r="AC169" s="429">
        <f t="shared" si="115"/>
        <v>0</v>
      </c>
      <c r="AD169" s="429">
        <f t="shared" si="116"/>
        <v>0</v>
      </c>
      <c r="AE169" s="429">
        <f t="shared" si="117"/>
        <v>0</v>
      </c>
      <c r="AF169" s="429">
        <f t="shared" si="118"/>
        <v>0</v>
      </c>
      <c r="AG169" s="429">
        <f t="shared" si="119"/>
        <v>0</v>
      </c>
      <c r="AH169" s="387">
        <f t="shared" si="120"/>
        <v>0</v>
      </c>
      <c r="AI169" s="792"/>
      <c r="AJ169" s="766"/>
      <c r="AK169" s="790"/>
      <c r="AL169" s="791"/>
      <c r="AM169" s="413">
        <f t="shared" si="121"/>
        <v>0</v>
      </c>
      <c r="AN169" s="30"/>
      <c r="AO169" s="371" t="str">
        <f t="shared" si="122"/>
        <v>----</v>
      </c>
      <c r="AP169" s="371" t="str">
        <f t="shared" si="123"/>
        <v>----</v>
      </c>
      <c r="AQ169" s="806" t="str">
        <f t="shared" si="124"/>
        <v>----</v>
      </c>
      <c r="AR169" s="806"/>
      <c r="AS169" s="431" t="str">
        <f t="shared" si="125"/>
        <v>----</v>
      </c>
      <c r="AT169" s="432" t="str">
        <f t="shared" si="126"/>
        <v xml:space="preserve"> </v>
      </c>
      <c r="AU169" s="433" t="str">
        <f t="shared" si="127"/>
        <v>----</v>
      </c>
      <c r="AV169" s="433" t="str">
        <f t="shared" si="128"/>
        <v>----</v>
      </c>
      <c r="AW169" s="433" t="str">
        <f t="shared" si="129"/>
        <v>----</v>
      </c>
      <c r="AX169" s="433" t="str">
        <f t="shared" si="130"/>
        <v>----</v>
      </c>
      <c r="AY169" s="432" t="str">
        <f t="shared" si="131"/>
        <v>----</v>
      </c>
      <c r="AZ169" s="432" t="str">
        <f t="shared" si="132"/>
        <v>----</v>
      </c>
      <c r="BA169" s="434" t="str">
        <f t="shared" si="133"/>
        <v>----</v>
      </c>
      <c r="BB169" s="435" t="str">
        <f t="shared" si="134"/>
        <v>----</v>
      </c>
      <c r="BC169" s="434" t="str">
        <f t="shared" si="135"/>
        <v>----</v>
      </c>
      <c r="BD169" s="434" t="str">
        <f t="shared" si="136"/>
        <v>----</v>
      </c>
      <c r="BE169" s="434" t="str">
        <f t="shared" si="137"/>
        <v>----</v>
      </c>
      <c r="BF169" s="436">
        <f t="shared" si="138"/>
        <v>0.01</v>
      </c>
      <c r="BG169" s="437">
        <f t="shared" si="139"/>
        <v>-10</v>
      </c>
      <c r="BH169" s="434"/>
      <c r="BI169" s="434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3"/>
      <c r="CH169" s="143"/>
      <c r="CI169" s="143"/>
      <c r="CJ169" s="143"/>
      <c r="CK169" s="143"/>
      <c r="CL169" s="143"/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43"/>
      <c r="DK169" s="143"/>
      <c r="DL169" s="143"/>
      <c r="DM169" s="143"/>
      <c r="DN169" s="143"/>
      <c r="DO169" s="143"/>
      <c r="DP169" s="143"/>
      <c r="DQ169" s="143"/>
      <c r="DR169" s="143"/>
      <c r="DS169" s="143"/>
      <c r="DT169" s="143"/>
      <c r="DU169" s="143"/>
      <c r="DV169" s="143"/>
      <c r="DW169" s="143"/>
      <c r="DX169" s="143"/>
      <c r="DY169" s="143"/>
      <c r="DZ169" s="143"/>
      <c r="EA169" s="143"/>
      <c r="EB169" s="143"/>
      <c r="EC169" s="143"/>
      <c r="ED169" s="143"/>
      <c r="EE169" s="143"/>
      <c r="EF169" s="143"/>
      <c r="EG169" s="143"/>
      <c r="EH169" s="143"/>
      <c r="EI169" s="143"/>
      <c r="EJ169" s="143"/>
      <c r="EK169" s="143"/>
      <c r="EL169" s="143"/>
      <c r="EM169" s="143"/>
      <c r="EN169" s="143"/>
      <c r="EO169" s="143"/>
      <c r="EP169" s="143"/>
      <c r="EQ169" s="143"/>
      <c r="ER169" s="143"/>
      <c r="ES169" s="143"/>
      <c r="ET169" s="143"/>
      <c r="EU169" s="143"/>
      <c r="EV169" s="143"/>
    </row>
    <row r="170" spans="1:152" x14ac:dyDescent="0.25">
      <c r="A170" s="704" t="s">
        <v>26</v>
      </c>
      <c r="B170" s="704">
        <v>9361500</v>
      </c>
      <c r="C170" s="705">
        <v>19523</v>
      </c>
      <c r="D170" s="704"/>
      <c r="E170" s="704">
        <v>5430</v>
      </c>
      <c r="F170" s="704"/>
      <c r="G170" s="704">
        <v>5.75</v>
      </c>
      <c r="H170" s="704"/>
      <c r="I170" s="704"/>
      <c r="J170" s="704"/>
      <c r="K170" s="704"/>
      <c r="L170" s="704"/>
      <c r="M170" s="704"/>
      <c r="N170" s="704"/>
      <c r="O170" s="704"/>
      <c r="P170" s="405"/>
      <c r="Q170" s="540" t="str">
        <f t="shared" si="140"/>
        <v>----</v>
      </c>
      <c r="R170" s="777"/>
      <c r="S170" s="778"/>
      <c r="T170" s="539" t="str">
        <f t="shared" si="141"/>
        <v>----</v>
      </c>
      <c r="U170" s="428">
        <f t="shared" si="107"/>
        <v>-10</v>
      </c>
      <c r="V170" s="428" t="str">
        <f t="shared" si="108"/>
        <v>----</v>
      </c>
      <c r="W170" s="429">
        <f t="shared" si="109"/>
        <v>0</v>
      </c>
      <c r="X170" s="429">
        <f t="shared" si="110"/>
        <v>0</v>
      </c>
      <c r="Y170" s="429">
        <f t="shared" si="111"/>
        <v>0</v>
      </c>
      <c r="Z170" s="429">
        <f t="shared" si="112"/>
        <v>0</v>
      </c>
      <c r="AA170" s="429">
        <f t="shared" si="113"/>
        <v>0</v>
      </c>
      <c r="AB170" s="429">
        <f t="shared" si="114"/>
        <v>0</v>
      </c>
      <c r="AC170" s="429">
        <f t="shared" si="115"/>
        <v>0</v>
      </c>
      <c r="AD170" s="429">
        <f t="shared" si="116"/>
        <v>0</v>
      </c>
      <c r="AE170" s="429">
        <f t="shared" si="117"/>
        <v>0</v>
      </c>
      <c r="AF170" s="429">
        <f t="shared" si="118"/>
        <v>0</v>
      </c>
      <c r="AG170" s="429">
        <f t="shared" si="119"/>
        <v>0</v>
      </c>
      <c r="AH170" s="387">
        <f t="shared" si="120"/>
        <v>0</v>
      </c>
      <c r="AI170" s="793"/>
      <c r="AJ170" s="784"/>
      <c r="AK170" s="787"/>
      <c r="AL170" s="788"/>
      <c r="AM170" s="413">
        <f t="shared" si="121"/>
        <v>0</v>
      </c>
      <c r="AN170" s="30"/>
      <c r="AO170" s="372" t="str">
        <f t="shared" si="122"/>
        <v>----</v>
      </c>
      <c r="AP170" s="372" t="str">
        <f t="shared" si="123"/>
        <v>----</v>
      </c>
      <c r="AQ170" s="807" t="str">
        <f t="shared" si="124"/>
        <v>----</v>
      </c>
      <c r="AR170" s="807"/>
      <c r="AS170" s="540" t="str">
        <f t="shared" si="125"/>
        <v>----</v>
      </c>
      <c r="AT170" s="541" t="str">
        <f t="shared" si="126"/>
        <v xml:space="preserve"> </v>
      </c>
      <c r="AU170" s="542" t="str">
        <f t="shared" si="127"/>
        <v>----</v>
      </c>
      <c r="AV170" s="542" t="str">
        <f t="shared" si="128"/>
        <v>----</v>
      </c>
      <c r="AW170" s="542" t="str">
        <f t="shared" si="129"/>
        <v>----</v>
      </c>
      <c r="AX170" s="542" t="str">
        <f t="shared" si="130"/>
        <v>----</v>
      </c>
      <c r="AY170" s="541" t="str">
        <f t="shared" si="131"/>
        <v>----</v>
      </c>
      <c r="AZ170" s="541" t="str">
        <f t="shared" si="132"/>
        <v>----</v>
      </c>
      <c r="BA170" s="434" t="str">
        <f t="shared" si="133"/>
        <v>----</v>
      </c>
      <c r="BB170" s="435" t="str">
        <f t="shared" si="134"/>
        <v>----</v>
      </c>
      <c r="BC170" s="434" t="str">
        <f t="shared" si="135"/>
        <v>----</v>
      </c>
      <c r="BD170" s="434" t="str">
        <f t="shared" si="136"/>
        <v>----</v>
      </c>
      <c r="BE170" s="434" t="str">
        <f t="shared" si="137"/>
        <v>----</v>
      </c>
      <c r="BF170" s="436">
        <f t="shared" si="138"/>
        <v>0.01</v>
      </c>
      <c r="BG170" s="437">
        <f t="shared" si="139"/>
        <v>-10</v>
      </c>
      <c r="BH170" s="434"/>
      <c r="BI170" s="434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3"/>
      <c r="CH170" s="143"/>
      <c r="CI170" s="143"/>
      <c r="CJ170" s="143"/>
      <c r="CK170" s="143"/>
      <c r="CL170" s="143"/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  <c r="DF170" s="143"/>
      <c r="DG170" s="143"/>
      <c r="DH170" s="143"/>
      <c r="DI170" s="143"/>
      <c r="DJ170" s="143"/>
      <c r="DK170" s="143"/>
      <c r="DL170" s="143"/>
      <c r="DM170" s="143"/>
      <c r="DN170" s="143"/>
      <c r="DO170" s="143"/>
      <c r="DP170" s="143"/>
      <c r="DQ170" s="143"/>
      <c r="DR170" s="143"/>
      <c r="DS170" s="143"/>
      <c r="DT170" s="143"/>
      <c r="DU170" s="143"/>
      <c r="DV170" s="143"/>
      <c r="DW170" s="143"/>
      <c r="DX170" s="143"/>
      <c r="DY170" s="143"/>
      <c r="DZ170" s="143"/>
      <c r="EA170" s="143"/>
      <c r="EB170" s="143"/>
      <c r="EC170" s="143"/>
      <c r="ED170" s="143"/>
      <c r="EE170" s="143"/>
      <c r="EF170" s="143"/>
      <c r="EG170" s="143"/>
      <c r="EH170" s="143"/>
      <c r="EI170" s="143"/>
      <c r="EJ170" s="143"/>
      <c r="EK170" s="143"/>
      <c r="EL170" s="143"/>
      <c r="EM170" s="143"/>
      <c r="EN170" s="143"/>
      <c r="EO170" s="143"/>
      <c r="EP170" s="143"/>
      <c r="EQ170" s="143"/>
      <c r="ER170" s="143"/>
      <c r="ES170" s="143"/>
      <c r="ET170" s="143"/>
      <c r="EU170" s="143"/>
      <c r="EV170" s="143"/>
    </row>
    <row r="171" spans="1:152" x14ac:dyDescent="0.25">
      <c r="A171" s="704" t="s">
        <v>26</v>
      </c>
      <c r="B171" s="704">
        <v>9361500</v>
      </c>
      <c r="C171" s="705">
        <v>19865</v>
      </c>
      <c r="D171" s="704"/>
      <c r="E171" s="704">
        <v>3090</v>
      </c>
      <c r="F171" s="704"/>
      <c r="G171" s="704">
        <v>5.08</v>
      </c>
      <c r="H171" s="704"/>
      <c r="I171" s="704"/>
      <c r="J171" s="704"/>
      <c r="K171" s="704"/>
      <c r="L171" s="704"/>
      <c r="M171" s="704"/>
      <c r="N171" s="704"/>
      <c r="O171" s="704"/>
      <c r="P171" s="405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29"/>
      <c r="AK171" s="29"/>
      <c r="AL171" s="29"/>
      <c r="AM171" s="29"/>
      <c r="AN171" s="29"/>
      <c r="AO171" s="29"/>
      <c r="AP171" s="29"/>
      <c r="AQ171" s="29"/>
      <c r="AR171" s="29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434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</row>
    <row r="172" spans="1:152" x14ac:dyDescent="0.25">
      <c r="A172" s="704" t="s">
        <v>26</v>
      </c>
      <c r="B172" s="704">
        <v>9361500</v>
      </c>
      <c r="C172" s="705">
        <v>20249</v>
      </c>
      <c r="D172" s="704"/>
      <c r="E172" s="704">
        <v>4790</v>
      </c>
      <c r="F172" s="704"/>
      <c r="G172" s="704">
        <v>5.87</v>
      </c>
      <c r="H172" s="704"/>
      <c r="I172" s="704"/>
      <c r="J172" s="704"/>
      <c r="K172" s="704"/>
      <c r="L172" s="704"/>
      <c r="M172" s="704"/>
      <c r="N172" s="704"/>
      <c r="O172" s="704"/>
      <c r="P172" s="405"/>
      <c r="Q172" s="143"/>
      <c r="R172" s="143"/>
      <c r="S172" s="143"/>
      <c r="T172" s="143"/>
      <c r="U172" s="143"/>
      <c r="V172" s="143"/>
      <c r="W172" s="411">
        <v>1</v>
      </c>
      <c r="X172" s="411">
        <v>2</v>
      </c>
      <c r="Y172" s="411">
        <v>3</v>
      </c>
      <c r="Z172" s="411">
        <v>4</v>
      </c>
      <c r="AA172" s="411">
        <v>5</v>
      </c>
      <c r="AB172" s="411">
        <v>6</v>
      </c>
      <c r="AC172" s="411">
        <v>7</v>
      </c>
      <c r="AD172" s="411">
        <v>8</v>
      </c>
      <c r="AE172" s="411">
        <v>9</v>
      </c>
      <c r="AF172" s="411">
        <v>10</v>
      </c>
      <c r="AG172" s="411">
        <v>11</v>
      </c>
      <c r="AH172" s="411">
        <v>12</v>
      </c>
      <c r="AI172" s="143"/>
      <c r="AJ172" s="29"/>
      <c r="AK172" s="143"/>
      <c r="AL172" s="143"/>
      <c r="AM172" s="29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434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</row>
    <row r="173" spans="1:152" x14ac:dyDescent="0.25">
      <c r="A173" s="704" t="s">
        <v>26</v>
      </c>
      <c r="B173" s="704">
        <v>9361500</v>
      </c>
      <c r="C173" s="705">
        <v>20607</v>
      </c>
      <c r="D173" s="704"/>
      <c r="E173" s="704">
        <v>4070</v>
      </c>
      <c r="F173" s="704"/>
      <c r="G173" s="704">
        <v>5.56</v>
      </c>
      <c r="H173" s="704"/>
      <c r="I173" s="704"/>
      <c r="J173" s="704"/>
      <c r="K173" s="704"/>
      <c r="L173" s="704"/>
      <c r="M173" s="704"/>
      <c r="N173" s="704"/>
      <c r="O173" s="704"/>
      <c r="P173" s="405"/>
      <c r="Q173" s="143"/>
      <c r="R173" s="143"/>
      <c r="S173" s="143"/>
      <c r="T173" s="143"/>
      <c r="U173" s="143"/>
      <c r="V173" s="143"/>
      <c r="W173" s="429">
        <f t="shared" ref="W173:AH173" si="142">SUM(W21:W170)</f>
        <v>0</v>
      </c>
      <c r="X173" s="429">
        <f t="shared" si="142"/>
        <v>0</v>
      </c>
      <c r="Y173" s="429">
        <f t="shared" si="142"/>
        <v>0</v>
      </c>
      <c r="Z173" s="429">
        <f t="shared" si="142"/>
        <v>0</v>
      </c>
      <c r="AA173" s="429">
        <f t="shared" si="142"/>
        <v>44</v>
      </c>
      <c r="AB173" s="429">
        <f t="shared" si="142"/>
        <v>53</v>
      </c>
      <c r="AC173" s="429">
        <f t="shared" si="142"/>
        <v>0</v>
      </c>
      <c r="AD173" s="429">
        <f t="shared" si="142"/>
        <v>0</v>
      </c>
      <c r="AE173" s="429">
        <f t="shared" si="142"/>
        <v>5</v>
      </c>
      <c r="AF173" s="429">
        <f t="shared" si="142"/>
        <v>2</v>
      </c>
      <c r="AG173" s="429">
        <f t="shared" si="142"/>
        <v>0</v>
      </c>
      <c r="AH173" s="429">
        <f t="shared" si="142"/>
        <v>0</v>
      </c>
      <c r="AI173" s="143"/>
      <c r="AJ173" s="29"/>
      <c r="AK173" s="143"/>
      <c r="AL173" s="143"/>
      <c r="AM173" s="29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434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</row>
    <row r="174" spans="1:152" x14ac:dyDescent="0.25">
      <c r="A174" s="704" t="s">
        <v>26</v>
      </c>
      <c r="B174" s="704">
        <v>9361500</v>
      </c>
      <c r="C174" s="705">
        <v>20977</v>
      </c>
      <c r="D174" s="704"/>
      <c r="E174" s="704">
        <v>9360</v>
      </c>
      <c r="F174" s="704"/>
      <c r="G174" s="704">
        <v>8.1199999999999992</v>
      </c>
      <c r="H174" s="704"/>
      <c r="I174" s="704"/>
      <c r="J174" s="704"/>
      <c r="K174" s="704"/>
      <c r="L174" s="704"/>
      <c r="M174" s="704"/>
      <c r="N174" s="704"/>
      <c r="O174" s="704"/>
      <c r="P174" s="405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29"/>
      <c r="AK174" s="143"/>
      <c r="AL174" s="143"/>
      <c r="AM174" s="29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434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</row>
    <row r="175" spans="1:152" x14ac:dyDescent="0.25">
      <c r="A175" s="704" t="s">
        <v>26</v>
      </c>
      <c r="B175" s="704">
        <v>9361500</v>
      </c>
      <c r="C175" s="705">
        <v>21333</v>
      </c>
      <c r="D175" s="704"/>
      <c r="E175" s="704">
        <v>7960</v>
      </c>
      <c r="F175" s="704"/>
      <c r="G175" s="704">
        <v>7.53</v>
      </c>
      <c r="H175" s="704"/>
      <c r="I175" s="704"/>
      <c r="J175" s="704"/>
      <c r="K175" s="704"/>
      <c r="L175" s="704"/>
      <c r="M175" s="704"/>
      <c r="N175" s="704"/>
      <c r="O175" s="704"/>
      <c r="P175" s="405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29"/>
      <c r="AK175" s="143"/>
      <c r="AL175" s="143"/>
      <c r="AM175" s="29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434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</row>
    <row r="176" spans="1:152" x14ac:dyDescent="0.25">
      <c r="A176" s="704" t="s">
        <v>26</v>
      </c>
      <c r="B176" s="704">
        <v>9361500</v>
      </c>
      <c r="C176" s="705">
        <v>21708</v>
      </c>
      <c r="D176" s="704"/>
      <c r="E176" s="704">
        <v>3140</v>
      </c>
      <c r="F176" s="704"/>
      <c r="G176" s="704">
        <v>5.15</v>
      </c>
      <c r="H176" s="704"/>
      <c r="I176" s="704"/>
      <c r="J176" s="704"/>
      <c r="K176" s="704"/>
      <c r="L176" s="704"/>
      <c r="M176" s="704"/>
      <c r="N176" s="704"/>
      <c r="O176" s="704"/>
      <c r="P176" s="405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29"/>
      <c r="AK176" s="143"/>
      <c r="AL176" s="143"/>
      <c r="AM176" s="29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434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</row>
    <row r="177" spans="1:152" x14ac:dyDescent="0.25">
      <c r="A177" s="704" t="s">
        <v>26</v>
      </c>
      <c r="B177" s="704">
        <v>9361500</v>
      </c>
      <c r="C177" s="705">
        <v>22071</v>
      </c>
      <c r="D177" s="704"/>
      <c r="E177" s="704">
        <v>4630</v>
      </c>
      <c r="F177" s="704"/>
      <c r="G177" s="704">
        <v>5.98</v>
      </c>
      <c r="H177" s="704"/>
      <c r="I177" s="704"/>
      <c r="J177" s="704"/>
      <c r="K177" s="704"/>
      <c r="L177" s="704"/>
      <c r="M177" s="704"/>
      <c r="N177" s="704"/>
      <c r="O177" s="704"/>
      <c r="P177" s="405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29"/>
      <c r="AK177" s="143"/>
      <c r="AL177" s="143"/>
      <c r="AM177" s="29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434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</row>
    <row r="178" spans="1:152" x14ac:dyDescent="0.25">
      <c r="A178" s="704" t="s">
        <v>26</v>
      </c>
      <c r="B178" s="704">
        <v>9361500</v>
      </c>
      <c r="C178" s="705">
        <v>22429</v>
      </c>
      <c r="D178" s="704"/>
      <c r="E178" s="704">
        <v>4250</v>
      </c>
      <c r="F178" s="704"/>
      <c r="G178" s="704">
        <v>5.64</v>
      </c>
      <c r="H178" s="704"/>
      <c r="I178" s="704"/>
      <c r="J178" s="704"/>
      <c r="K178" s="704"/>
      <c r="L178" s="704"/>
      <c r="M178" s="704"/>
      <c r="N178" s="704"/>
      <c r="O178" s="704"/>
      <c r="P178" s="405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29"/>
      <c r="AK178" s="143"/>
      <c r="AL178" s="143"/>
      <c r="AM178" s="29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</row>
    <row r="179" spans="1:152" x14ac:dyDescent="0.25">
      <c r="A179" s="704" t="s">
        <v>26</v>
      </c>
      <c r="B179" s="704">
        <v>9361500</v>
      </c>
      <c r="C179" s="705">
        <v>22776</v>
      </c>
      <c r="D179" s="704"/>
      <c r="E179" s="704">
        <v>4280</v>
      </c>
      <c r="F179" s="704"/>
      <c r="G179" s="704">
        <v>5.72</v>
      </c>
      <c r="H179" s="704"/>
      <c r="I179" s="704"/>
      <c r="J179" s="704"/>
      <c r="K179" s="704"/>
      <c r="L179" s="704"/>
      <c r="M179" s="704"/>
      <c r="N179" s="704"/>
      <c r="O179" s="704"/>
      <c r="P179" s="405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29"/>
      <c r="AK179" s="143"/>
      <c r="AL179" s="143"/>
      <c r="AM179" s="29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</row>
    <row r="180" spans="1:152" x14ac:dyDescent="0.25">
      <c r="A180" s="704" t="s">
        <v>26</v>
      </c>
      <c r="B180" s="704">
        <v>9361500</v>
      </c>
      <c r="C180" s="705">
        <v>23140</v>
      </c>
      <c r="D180" s="704"/>
      <c r="E180" s="704">
        <v>3300</v>
      </c>
      <c r="F180" s="704"/>
      <c r="G180" s="704">
        <v>5.15</v>
      </c>
      <c r="H180" s="704"/>
      <c r="I180" s="704"/>
      <c r="J180" s="704"/>
      <c r="K180" s="704"/>
      <c r="L180" s="704"/>
      <c r="M180" s="704"/>
      <c r="N180" s="704"/>
      <c r="O180" s="704"/>
      <c r="P180" s="405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29"/>
      <c r="AK180" s="143"/>
      <c r="AL180" s="143"/>
      <c r="AM180" s="29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</row>
    <row r="181" spans="1:152" x14ac:dyDescent="0.25">
      <c r="A181" s="704" t="s">
        <v>26</v>
      </c>
      <c r="B181" s="704">
        <v>9361500</v>
      </c>
      <c r="C181" s="705">
        <v>23521</v>
      </c>
      <c r="D181" s="704"/>
      <c r="E181" s="704">
        <v>4450</v>
      </c>
      <c r="F181" s="704"/>
      <c r="G181" s="704">
        <v>5.8</v>
      </c>
      <c r="H181" s="704"/>
      <c r="I181" s="704"/>
      <c r="J181" s="704"/>
      <c r="K181" s="704"/>
      <c r="L181" s="704"/>
      <c r="M181" s="704"/>
      <c r="N181" s="704"/>
      <c r="O181" s="704"/>
      <c r="P181" s="405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29"/>
      <c r="AK181" s="143"/>
      <c r="AL181" s="143"/>
      <c r="AM181" s="29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</row>
    <row r="182" spans="1:152" x14ac:dyDescent="0.25">
      <c r="A182" s="704" t="s">
        <v>26</v>
      </c>
      <c r="B182" s="704">
        <v>9361500</v>
      </c>
      <c r="C182" s="705">
        <v>23914</v>
      </c>
      <c r="D182" s="704"/>
      <c r="E182" s="704">
        <v>5560</v>
      </c>
      <c r="F182" s="704"/>
      <c r="G182" s="704">
        <v>6.24</v>
      </c>
      <c r="H182" s="704"/>
      <c r="I182" s="704"/>
      <c r="J182" s="704"/>
      <c r="K182" s="704"/>
      <c r="L182" s="704"/>
      <c r="M182" s="704"/>
      <c r="N182" s="704"/>
      <c r="O182" s="704"/>
      <c r="P182" s="405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29"/>
      <c r="AK182" s="143"/>
      <c r="AL182" s="143"/>
      <c r="AM182" s="29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</row>
    <row r="183" spans="1:152" x14ac:dyDescent="0.25">
      <c r="A183" s="704" t="s">
        <v>26</v>
      </c>
      <c r="B183" s="704">
        <v>9361500</v>
      </c>
      <c r="C183" s="705">
        <v>24235</v>
      </c>
      <c r="D183" s="704"/>
      <c r="E183" s="704">
        <v>3640</v>
      </c>
      <c r="F183" s="704"/>
      <c r="G183" s="704">
        <v>5.51</v>
      </c>
      <c r="H183" s="704"/>
      <c r="I183" s="704"/>
      <c r="J183" s="704"/>
      <c r="K183" s="704"/>
      <c r="L183" s="704"/>
      <c r="M183" s="704"/>
      <c r="N183" s="704"/>
      <c r="O183" s="704"/>
      <c r="P183" s="405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29"/>
      <c r="AK183" s="143"/>
      <c r="AL183" s="143"/>
      <c r="AM183" s="29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</row>
    <row r="184" spans="1:152" x14ac:dyDescent="0.25">
      <c r="A184" s="704" t="s">
        <v>26</v>
      </c>
      <c r="B184" s="704">
        <v>9361500</v>
      </c>
      <c r="C184" s="705">
        <v>24615</v>
      </c>
      <c r="D184" s="704"/>
      <c r="E184" s="704">
        <v>3730</v>
      </c>
      <c r="F184" s="704"/>
      <c r="G184" s="704">
        <v>5.34</v>
      </c>
      <c r="H184" s="704"/>
      <c r="I184" s="704"/>
      <c r="J184" s="704"/>
      <c r="K184" s="704"/>
      <c r="L184" s="704"/>
      <c r="M184" s="704"/>
      <c r="N184" s="704"/>
      <c r="O184" s="704"/>
      <c r="P184" s="405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29"/>
      <c r="AK184" s="143"/>
      <c r="AL184" s="143"/>
      <c r="AM184" s="29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</row>
    <row r="185" spans="1:152" x14ac:dyDescent="0.25">
      <c r="A185" s="704" t="s">
        <v>26</v>
      </c>
      <c r="B185" s="704">
        <v>9361500</v>
      </c>
      <c r="C185" s="705">
        <v>24995</v>
      </c>
      <c r="D185" s="704"/>
      <c r="E185" s="704">
        <v>5980</v>
      </c>
      <c r="F185" s="704"/>
      <c r="G185" s="704">
        <v>6.54</v>
      </c>
      <c r="H185" s="704"/>
      <c r="I185" s="704"/>
      <c r="J185" s="704"/>
      <c r="K185" s="704"/>
      <c r="L185" s="704"/>
      <c r="M185" s="704"/>
      <c r="N185" s="704"/>
      <c r="O185" s="704"/>
      <c r="P185" s="405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29"/>
      <c r="AK185" s="143"/>
      <c r="AL185" s="143"/>
      <c r="AM185" s="29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</row>
    <row r="186" spans="1:152" x14ac:dyDescent="0.25">
      <c r="A186" s="704" t="s">
        <v>26</v>
      </c>
      <c r="B186" s="704">
        <v>9361500</v>
      </c>
      <c r="C186" s="705">
        <v>25346</v>
      </c>
      <c r="D186" s="704"/>
      <c r="E186" s="704">
        <v>4560</v>
      </c>
      <c r="F186" s="704"/>
      <c r="G186" s="704">
        <v>5.81</v>
      </c>
      <c r="H186" s="704"/>
      <c r="I186" s="704"/>
      <c r="J186" s="704"/>
      <c r="K186" s="704"/>
      <c r="L186" s="704"/>
      <c r="M186" s="704"/>
      <c r="N186" s="704"/>
      <c r="O186" s="704"/>
      <c r="P186" s="405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29"/>
      <c r="AK186" s="143"/>
      <c r="AL186" s="143"/>
      <c r="AM186" s="29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</row>
    <row r="187" spans="1:152" x14ac:dyDescent="0.25">
      <c r="A187" s="704" t="s">
        <v>26</v>
      </c>
      <c r="B187" s="704">
        <v>9361500</v>
      </c>
      <c r="C187" s="705">
        <v>25817</v>
      </c>
      <c r="D187" s="704"/>
      <c r="E187" s="704">
        <v>11600</v>
      </c>
      <c r="F187" s="704"/>
      <c r="G187" s="704">
        <v>8.83</v>
      </c>
      <c r="H187" s="704"/>
      <c r="I187" s="704"/>
      <c r="J187" s="704"/>
      <c r="K187" s="704"/>
      <c r="L187" s="704"/>
      <c r="M187" s="704"/>
      <c r="N187" s="704"/>
      <c r="O187" s="704"/>
      <c r="P187" s="405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29"/>
      <c r="AK187" s="143"/>
      <c r="AL187" s="143"/>
      <c r="AM187" s="29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</row>
    <row r="188" spans="1:152" x14ac:dyDescent="0.25">
      <c r="A188" s="704" t="s">
        <v>26</v>
      </c>
      <c r="B188" s="704">
        <v>9361500</v>
      </c>
      <c r="C188" s="705">
        <v>26106</v>
      </c>
      <c r="D188" s="704"/>
      <c r="E188" s="704">
        <v>3290</v>
      </c>
      <c r="F188" s="704"/>
      <c r="G188" s="704">
        <v>5.27</v>
      </c>
      <c r="H188" s="704"/>
      <c r="I188" s="704"/>
      <c r="J188" s="704"/>
      <c r="K188" s="704"/>
      <c r="L188" s="704"/>
      <c r="M188" s="704"/>
      <c r="N188" s="704"/>
      <c r="O188" s="704"/>
      <c r="P188" s="405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29"/>
      <c r="AK188" s="143"/>
      <c r="AL188" s="143"/>
      <c r="AM188" s="29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</row>
    <row r="189" spans="1:152" x14ac:dyDescent="0.25">
      <c r="A189" s="704" t="s">
        <v>26</v>
      </c>
      <c r="B189" s="704">
        <v>9361500</v>
      </c>
      <c r="C189" s="705">
        <v>26452</v>
      </c>
      <c r="D189" s="704"/>
      <c r="E189" s="704">
        <v>3160</v>
      </c>
      <c r="F189" s="704"/>
      <c r="G189" s="704">
        <v>5.15</v>
      </c>
      <c r="H189" s="704"/>
      <c r="I189" s="704"/>
      <c r="J189" s="704"/>
      <c r="K189" s="704"/>
      <c r="L189" s="704"/>
      <c r="M189" s="704"/>
      <c r="N189" s="704"/>
      <c r="O189" s="704"/>
      <c r="P189" s="405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29"/>
      <c r="AK189" s="143"/>
      <c r="AL189" s="143"/>
      <c r="AM189" s="29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</row>
    <row r="190" spans="1:152" x14ac:dyDescent="0.25">
      <c r="A190" s="704" t="s">
        <v>26</v>
      </c>
      <c r="B190" s="704">
        <v>9361500</v>
      </c>
      <c r="C190" s="705">
        <v>26826</v>
      </c>
      <c r="D190" s="704"/>
      <c r="E190" s="704">
        <v>7590</v>
      </c>
      <c r="F190" s="704"/>
      <c r="G190" s="704">
        <v>7.17</v>
      </c>
      <c r="H190" s="704"/>
      <c r="I190" s="704"/>
      <c r="J190" s="704"/>
      <c r="K190" s="704"/>
      <c r="L190" s="704"/>
      <c r="M190" s="704"/>
      <c r="N190" s="704"/>
      <c r="O190" s="704"/>
      <c r="P190" s="405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29"/>
      <c r="AK190" s="143"/>
      <c r="AL190" s="143"/>
      <c r="AM190" s="29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</row>
    <row r="191" spans="1:152" x14ac:dyDescent="0.25">
      <c r="A191" s="704" t="s">
        <v>26</v>
      </c>
      <c r="B191" s="704">
        <v>9361500</v>
      </c>
      <c r="C191" s="705">
        <v>27176</v>
      </c>
      <c r="D191" s="704"/>
      <c r="E191" s="704">
        <v>2910</v>
      </c>
      <c r="F191" s="704"/>
      <c r="G191" s="704">
        <v>4.8899999999999997</v>
      </c>
      <c r="H191" s="704">
        <v>2</v>
      </c>
      <c r="I191" s="704"/>
      <c r="J191" s="704">
        <v>27166</v>
      </c>
      <c r="K191" s="704"/>
      <c r="L191" s="704">
        <v>4.92</v>
      </c>
      <c r="M191" s="704"/>
      <c r="N191" s="704"/>
      <c r="O191" s="704"/>
      <c r="P191" s="405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29"/>
      <c r="AK191" s="143"/>
      <c r="AL191" s="143"/>
      <c r="AM191" s="29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</row>
    <row r="192" spans="1:152" x14ac:dyDescent="0.25">
      <c r="A192" s="704" t="s">
        <v>26</v>
      </c>
      <c r="B192" s="704">
        <v>9361500</v>
      </c>
      <c r="C192" s="705">
        <v>27561</v>
      </c>
      <c r="D192" s="704"/>
      <c r="E192" s="704">
        <v>7400</v>
      </c>
      <c r="F192" s="704"/>
      <c r="G192" s="704">
        <v>7.06</v>
      </c>
      <c r="H192" s="704"/>
      <c r="I192" s="704"/>
      <c r="J192" s="704"/>
      <c r="K192" s="704"/>
      <c r="L192" s="704"/>
      <c r="M192" s="704"/>
      <c r="N192" s="704"/>
      <c r="O192" s="704"/>
      <c r="P192" s="405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29"/>
      <c r="AK192" s="143"/>
      <c r="AL192" s="143"/>
      <c r="AM192" s="29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</row>
    <row r="193" spans="1:152" x14ac:dyDescent="0.25">
      <c r="A193" s="704" t="s">
        <v>26</v>
      </c>
      <c r="B193" s="704">
        <v>9361500</v>
      </c>
      <c r="C193" s="705">
        <v>27917</v>
      </c>
      <c r="D193" s="704"/>
      <c r="E193" s="704">
        <v>4030</v>
      </c>
      <c r="F193" s="704"/>
      <c r="G193" s="704">
        <v>5.43</v>
      </c>
      <c r="H193" s="704"/>
      <c r="I193" s="704"/>
      <c r="J193" s="704"/>
      <c r="K193" s="704"/>
      <c r="L193" s="704"/>
      <c r="M193" s="704"/>
      <c r="N193" s="704"/>
      <c r="O193" s="704"/>
      <c r="P193" s="405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29"/>
      <c r="AK193" s="143"/>
      <c r="AL193" s="143"/>
      <c r="AM193" s="29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</row>
    <row r="194" spans="1:152" x14ac:dyDescent="0.25">
      <c r="A194" s="704" t="s">
        <v>26</v>
      </c>
      <c r="B194" s="704">
        <v>9361500</v>
      </c>
      <c r="C194" s="705">
        <v>28283</v>
      </c>
      <c r="D194" s="704"/>
      <c r="E194" s="704">
        <v>1460</v>
      </c>
      <c r="F194" s="704"/>
      <c r="G194" s="704">
        <v>3.68</v>
      </c>
      <c r="H194" s="704"/>
      <c r="I194" s="704"/>
      <c r="J194" s="704"/>
      <c r="K194" s="704"/>
      <c r="L194" s="704"/>
      <c r="M194" s="704"/>
      <c r="N194" s="704"/>
      <c r="O194" s="704"/>
      <c r="P194" s="405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29"/>
      <c r="AK194" s="143"/>
      <c r="AL194" s="143"/>
      <c r="AM194" s="29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</row>
    <row r="195" spans="1:152" x14ac:dyDescent="0.25">
      <c r="A195" s="704" t="s">
        <v>26</v>
      </c>
      <c r="B195" s="704">
        <v>9361500</v>
      </c>
      <c r="C195" s="705">
        <v>28657</v>
      </c>
      <c r="D195" s="704"/>
      <c r="E195" s="704">
        <v>5080</v>
      </c>
      <c r="F195" s="704"/>
      <c r="G195" s="704">
        <v>6.02</v>
      </c>
      <c r="H195" s="704"/>
      <c r="I195" s="704"/>
      <c r="J195" s="704"/>
      <c r="K195" s="704"/>
      <c r="L195" s="704"/>
      <c r="M195" s="704"/>
      <c r="N195" s="704"/>
      <c r="O195" s="704"/>
      <c r="P195" s="405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29"/>
      <c r="AK195" s="143"/>
      <c r="AL195" s="143"/>
      <c r="AM195" s="29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</row>
    <row r="196" spans="1:152" x14ac:dyDescent="0.25">
      <c r="A196" s="704" t="s">
        <v>26</v>
      </c>
      <c r="B196" s="704">
        <v>9361500</v>
      </c>
      <c r="C196" s="705">
        <v>29003</v>
      </c>
      <c r="D196" s="704"/>
      <c r="E196" s="704">
        <v>7810</v>
      </c>
      <c r="F196" s="704"/>
      <c r="G196" s="704">
        <v>7.27</v>
      </c>
      <c r="H196" s="704"/>
      <c r="I196" s="704"/>
      <c r="J196" s="704"/>
      <c r="K196" s="704"/>
      <c r="L196" s="704"/>
      <c r="M196" s="704"/>
      <c r="N196" s="704"/>
      <c r="O196" s="704"/>
      <c r="P196" s="405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29"/>
      <c r="AK196" s="143"/>
      <c r="AL196" s="143"/>
      <c r="AM196" s="29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</row>
    <row r="197" spans="1:152" x14ac:dyDescent="0.25">
      <c r="A197" s="704" t="s">
        <v>26</v>
      </c>
      <c r="B197" s="704">
        <v>9361500</v>
      </c>
      <c r="C197" s="705">
        <v>29383</v>
      </c>
      <c r="D197" s="704"/>
      <c r="E197" s="704">
        <v>8220</v>
      </c>
      <c r="F197" s="704"/>
      <c r="G197" s="704">
        <v>7.45</v>
      </c>
      <c r="H197" s="704"/>
      <c r="I197" s="704"/>
      <c r="J197" s="704"/>
      <c r="K197" s="704"/>
      <c r="L197" s="704"/>
      <c r="M197" s="704"/>
      <c r="N197" s="704"/>
      <c r="O197" s="704"/>
      <c r="P197" s="405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29"/>
      <c r="AK197" s="143"/>
      <c r="AL197" s="143"/>
      <c r="AM197" s="29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</row>
    <row r="198" spans="1:152" x14ac:dyDescent="0.25">
      <c r="A198" s="704" t="s">
        <v>26</v>
      </c>
      <c r="B198" s="704">
        <v>9361500</v>
      </c>
      <c r="C198" s="705">
        <v>29745</v>
      </c>
      <c r="D198" s="704"/>
      <c r="E198" s="704">
        <v>4220</v>
      </c>
      <c r="F198" s="704"/>
      <c r="G198" s="704">
        <v>5.5</v>
      </c>
      <c r="H198" s="704"/>
      <c r="I198" s="704"/>
      <c r="J198" s="704"/>
      <c r="K198" s="704"/>
      <c r="L198" s="704"/>
      <c r="M198" s="704"/>
      <c r="N198" s="704"/>
      <c r="O198" s="704"/>
      <c r="P198" s="405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29"/>
      <c r="AK198" s="143"/>
      <c r="AL198" s="143"/>
      <c r="AM198" s="29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</row>
    <row r="199" spans="1:152" x14ac:dyDescent="0.25">
      <c r="A199" s="704" t="s">
        <v>26</v>
      </c>
      <c r="B199" s="704">
        <v>9361500</v>
      </c>
      <c r="C199" s="705">
        <v>30115</v>
      </c>
      <c r="D199" s="704"/>
      <c r="E199" s="704">
        <v>3920</v>
      </c>
      <c r="F199" s="704"/>
      <c r="G199" s="704">
        <v>5.37</v>
      </c>
      <c r="H199" s="704"/>
      <c r="I199" s="704"/>
      <c r="J199" s="704"/>
      <c r="K199" s="704"/>
      <c r="L199" s="704"/>
      <c r="M199" s="704"/>
      <c r="N199" s="704"/>
      <c r="O199" s="704"/>
      <c r="P199" s="405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29"/>
      <c r="AK199" s="143"/>
      <c r="AL199" s="143"/>
      <c r="AM199" s="29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</row>
    <row r="200" spans="1:152" x14ac:dyDescent="0.25">
      <c r="A200" s="704" t="s">
        <v>26</v>
      </c>
      <c r="B200" s="704">
        <v>9361500</v>
      </c>
      <c r="C200" s="705">
        <v>30467</v>
      </c>
      <c r="D200" s="704"/>
      <c r="E200" s="704">
        <v>6050</v>
      </c>
      <c r="F200" s="704"/>
      <c r="G200" s="704">
        <v>6.43</v>
      </c>
      <c r="H200" s="704">
        <v>2</v>
      </c>
      <c r="I200" s="704"/>
      <c r="J200" s="704">
        <v>30487</v>
      </c>
      <c r="K200" s="704"/>
      <c r="L200" s="704">
        <v>6.44</v>
      </c>
      <c r="M200" s="704"/>
      <c r="N200" s="704"/>
      <c r="O200" s="704"/>
      <c r="P200" s="405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29"/>
      <c r="AK200" s="143"/>
      <c r="AL200" s="143"/>
      <c r="AM200" s="29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</row>
    <row r="201" spans="1:152" x14ac:dyDescent="0.25">
      <c r="A201" s="704" t="s">
        <v>26</v>
      </c>
      <c r="B201" s="704">
        <v>9361500</v>
      </c>
      <c r="C201" s="705">
        <v>30827</v>
      </c>
      <c r="D201" s="704"/>
      <c r="E201" s="704">
        <v>7480</v>
      </c>
      <c r="F201" s="704"/>
      <c r="G201" s="704">
        <v>7.03</v>
      </c>
      <c r="H201" s="704"/>
      <c r="I201" s="704"/>
      <c r="J201" s="704"/>
      <c r="K201" s="704"/>
      <c r="L201" s="704"/>
      <c r="M201" s="704"/>
      <c r="N201" s="704"/>
      <c r="O201" s="704"/>
      <c r="P201" s="405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29"/>
      <c r="AK201" s="143"/>
      <c r="AL201" s="143"/>
      <c r="AM201" s="29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</row>
    <row r="202" spans="1:152" x14ac:dyDescent="0.25">
      <c r="A202" s="704" t="s">
        <v>26</v>
      </c>
      <c r="B202" s="704">
        <v>9361500</v>
      </c>
      <c r="C202" s="705">
        <v>31207</v>
      </c>
      <c r="D202" s="704"/>
      <c r="E202" s="704">
        <v>7950</v>
      </c>
      <c r="F202" s="704"/>
      <c r="G202" s="704">
        <v>7.38</v>
      </c>
      <c r="H202" s="704"/>
      <c r="I202" s="704"/>
      <c r="J202" s="704"/>
      <c r="K202" s="704"/>
      <c r="L202" s="704"/>
      <c r="M202" s="704"/>
      <c r="N202" s="704"/>
      <c r="O202" s="704"/>
      <c r="P202" s="405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29"/>
      <c r="AK202" s="143"/>
      <c r="AL202" s="143"/>
      <c r="AM202" s="29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</row>
    <row r="203" spans="1:152" x14ac:dyDescent="0.25">
      <c r="A203" s="704" t="s">
        <v>26</v>
      </c>
      <c r="B203" s="704">
        <v>9361500</v>
      </c>
      <c r="C203" s="705">
        <v>31570</v>
      </c>
      <c r="D203" s="704"/>
      <c r="E203" s="704">
        <v>6160</v>
      </c>
      <c r="F203" s="704"/>
      <c r="G203" s="704">
        <v>6.52</v>
      </c>
      <c r="H203" s="704"/>
      <c r="I203" s="704"/>
      <c r="J203" s="704"/>
      <c r="K203" s="704"/>
      <c r="L203" s="704"/>
      <c r="M203" s="704"/>
      <c r="N203" s="704"/>
      <c r="O203" s="704"/>
      <c r="P203" s="405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29"/>
      <c r="AK203" s="143"/>
      <c r="AL203" s="143"/>
      <c r="AM203" s="29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</row>
    <row r="204" spans="1:152" x14ac:dyDescent="0.25">
      <c r="A204" s="704" t="s">
        <v>26</v>
      </c>
      <c r="B204" s="704">
        <v>9361500</v>
      </c>
      <c r="C204" s="705">
        <v>31935</v>
      </c>
      <c r="D204" s="704"/>
      <c r="E204" s="704">
        <v>5530</v>
      </c>
      <c r="F204" s="704"/>
      <c r="G204" s="704">
        <v>6.27</v>
      </c>
      <c r="H204" s="704"/>
      <c r="I204" s="704"/>
      <c r="J204" s="704"/>
      <c r="K204" s="704"/>
      <c r="L204" s="704"/>
      <c r="M204" s="704"/>
      <c r="N204" s="704"/>
      <c r="O204" s="704"/>
      <c r="P204" s="405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29"/>
      <c r="AK204" s="143"/>
      <c r="AL204" s="143"/>
      <c r="AM204" s="29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</row>
    <row r="205" spans="1:152" x14ac:dyDescent="0.25">
      <c r="A205" s="704" t="s">
        <v>26</v>
      </c>
      <c r="B205" s="704">
        <v>9361500</v>
      </c>
      <c r="C205" s="705">
        <v>32302</v>
      </c>
      <c r="D205" s="704"/>
      <c r="E205" s="704">
        <v>3590</v>
      </c>
      <c r="F205" s="704"/>
      <c r="G205" s="704">
        <v>5.22</v>
      </c>
      <c r="H205" s="704"/>
      <c r="I205" s="704"/>
      <c r="J205" s="704"/>
      <c r="K205" s="704"/>
      <c r="L205" s="704"/>
      <c r="M205" s="704"/>
      <c r="N205" s="704"/>
      <c r="O205" s="704"/>
      <c r="P205" s="405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29"/>
      <c r="AK205" s="143"/>
      <c r="AL205" s="143"/>
      <c r="AM205" s="29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</row>
    <row r="206" spans="1:152" x14ac:dyDescent="0.25">
      <c r="A206" s="704" t="s">
        <v>26</v>
      </c>
      <c r="B206" s="704">
        <v>9361500</v>
      </c>
      <c r="C206" s="705">
        <v>32652</v>
      </c>
      <c r="D206" s="704"/>
      <c r="E206" s="704">
        <v>2780</v>
      </c>
      <c r="F206" s="704"/>
      <c r="G206" s="704">
        <v>4.75</v>
      </c>
      <c r="H206" s="704"/>
      <c r="I206" s="704"/>
      <c r="J206" s="704"/>
      <c r="K206" s="704"/>
      <c r="L206" s="704"/>
      <c r="M206" s="704"/>
      <c r="N206" s="704"/>
      <c r="O206" s="704"/>
      <c r="P206" s="405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29"/>
      <c r="AK206" s="143"/>
      <c r="AL206" s="143"/>
      <c r="AM206" s="29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</row>
    <row r="207" spans="1:152" x14ac:dyDescent="0.25">
      <c r="A207" s="704" t="s">
        <v>26</v>
      </c>
      <c r="B207" s="704">
        <v>9361500</v>
      </c>
      <c r="C207" s="705">
        <v>33030</v>
      </c>
      <c r="D207" s="704"/>
      <c r="E207" s="704">
        <v>4660</v>
      </c>
      <c r="F207" s="704"/>
      <c r="G207" s="704">
        <v>5.81</v>
      </c>
      <c r="H207" s="704"/>
      <c r="I207" s="704"/>
      <c r="J207" s="704"/>
      <c r="K207" s="704"/>
      <c r="L207" s="704"/>
      <c r="M207" s="704"/>
      <c r="N207" s="704"/>
      <c r="O207" s="704"/>
      <c r="P207" s="405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29"/>
      <c r="AK207" s="143"/>
      <c r="AL207" s="143"/>
      <c r="AM207" s="29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</row>
    <row r="208" spans="1:152" x14ac:dyDescent="0.25">
      <c r="A208" s="704" t="s">
        <v>26</v>
      </c>
      <c r="B208" s="704">
        <v>9361500</v>
      </c>
      <c r="C208" s="705">
        <v>33398</v>
      </c>
      <c r="D208" s="704"/>
      <c r="E208" s="704">
        <v>3610</v>
      </c>
      <c r="F208" s="704"/>
      <c r="G208" s="704">
        <v>5.17</v>
      </c>
      <c r="H208" s="704"/>
      <c r="I208" s="704"/>
      <c r="J208" s="704"/>
      <c r="K208" s="704"/>
      <c r="L208" s="704"/>
      <c r="M208" s="704"/>
      <c r="N208" s="704"/>
      <c r="O208" s="704"/>
      <c r="P208" s="405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29"/>
      <c r="AK208" s="143"/>
      <c r="AL208" s="143"/>
      <c r="AM208" s="29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</row>
    <row r="209" spans="1:152" x14ac:dyDescent="0.25">
      <c r="A209" s="704" t="s">
        <v>26</v>
      </c>
      <c r="B209" s="704">
        <v>9361500</v>
      </c>
      <c r="C209" s="705">
        <v>33751</v>
      </c>
      <c r="D209" s="704"/>
      <c r="E209" s="704">
        <v>3690</v>
      </c>
      <c r="F209" s="704"/>
      <c r="G209" s="704">
        <v>5.27</v>
      </c>
      <c r="H209" s="704"/>
      <c r="I209" s="704"/>
      <c r="J209" s="704"/>
      <c r="K209" s="704"/>
      <c r="L209" s="704"/>
      <c r="M209" s="704"/>
      <c r="N209" s="704"/>
      <c r="O209" s="704"/>
      <c r="P209" s="405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29"/>
      <c r="AK209" s="143"/>
      <c r="AL209" s="143"/>
      <c r="AM209" s="29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</row>
    <row r="210" spans="1:152" x14ac:dyDescent="0.25">
      <c r="A210" s="704" t="s">
        <v>26</v>
      </c>
      <c r="B210" s="704">
        <v>9361500</v>
      </c>
      <c r="C210" s="705">
        <v>34117</v>
      </c>
      <c r="D210" s="704"/>
      <c r="E210" s="704">
        <v>6800</v>
      </c>
      <c r="F210" s="704"/>
      <c r="G210" s="704">
        <v>6.81</v>
      </c>
      <c r="H210" s="704"/>
      <c r="I210" s="704"/>
      <c r="J210" s="704"/>
      <c r="K210" s="704"/>
      <c r="L210" s="704"/>
      <c r="M210" s="704"/>
      <c r="N210" s="704"/>
      <c r="O210" s="704"/>
      <c r="P210" s="405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29"/>
      <c r="AK210" s="143"/>
      <c r="AL210" s="143"/>
      <c r="AM210" s="29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</row>
    <row r="211" spans="1:152" x14ac:dyDescent="0.25">
      <c r="A211" s="704" t="s">
        <v>26</v>
      </c>
      <c r="B211" s="704">
        <v>9361500</v>
      </c>
      <c r="C211" s="705">
        <v>34489</v>
      </c>
      <c r="D211" s="704"/>
      <c r="E211" s="704">
        <v>4720</v>
      </c>
      <c r="F211" s="704"/>
      <c r="G211" s="704">
        <v>5.97</v>
      </c>
      <c r="H211" s="704"/>
      <c r="I211" s="704"/>
      <c r="J211" s="704"/>
      <c r="K211" s="704"/>
      <c r="L211" s="704"/>
      <c r="M211" s="704"/>
      <c r="N211" s="704"/>
      <c r="O211" s="704"/>
      <c r="P211" s="405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29"/>
      <c r="AK211" s="143"/>
      <c r="AL211" s="143"/>
      <c r="AM211" s="29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</row>
    <row r="212" spans="1:152" x14ac:dyDescent="0.25">
      <c r="A212" s="704" t="s">
        <v>26</v>
      </c>
      <c r="B212" s="704">
        <v>9361500</v>
      </c>
      <c r="C212" s="705">
        <v>34866</v>
      </c>
      <c r="D212" s="704"/>
      <c r="E212" s="704">
        <v>7310</v>
      </c>
      <c r="F212" s="704"/>
      <c r="G212" s="704">
        <v>7.08</v>
      </c>
      <c r="H212" s="704"/>
      <c r="I212" s="704"/>
      <c r="J212" s="704"/>
      <c r="K212" s="704"/>
      <c r="L212" s="704"/>
      <c r="M212" s="704"/>
      <c r="N212" s="704"/>
      <c r="O212" s="704"/>
      <c r="P212" s="405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29"/>
      <c r="AK212" s="143"/>
      <c r="AL212" s="143"/>
      <c r="AM212" s="29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</row>
    <row r="213" spans="1:152" x14ac:dyDescent="0.25">
      <c r="A213" s="704" t="s">
        <v>26</v>
      </c>
      <c r="B213" s="704">
        <v>9361500</v>
      </c>
      <c r="C213" s="705">
        <v>35202</v>
      </c>
      <c r="D213" s="704"/>
      <c r="E213" s="704">
        <v>4130</v>
      </c>
      <c r="F213" s="704"/>
      <c r="G213" s="704">
        <v>5.56</v>
      </c>
      <c r="H213" s="704"/>
      <c r="I213" s="704"/>
      <c r="J213" s="704"/>
      <c r="K213" s="704"/>
      <c r="L213" s="704"/>
      <c r="M213" s="704"/>
      <c r="N213" s="704"/>
      <c r="O213" s="704"/>
      <c r="P213" s="405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29"/>
      <c r="AK213" s="143"/>
      <c r="AL213" s="143"/>
      <c r="AM213" s="29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</row>
    <row r="214" spans="1:152" x14ac:dyDescent="0.25">
      <c r="A214" s="704" t="s">
        <v>26</v>
      </c>
      <c r="B214" s="704">
        <v>9361500</v>
      </c>
      <c r="C214" s="705">
        <v>35583</v>
      </c>
      <c r="D214" s="704">
        <v>0.5</v>
      </c>
      <c r="E214" s="704">
        <v>7220</v>
      </c>
      <c r="F214" s="704"/>
      <c r="G214" s="704">
        <v>7</v>
      </c>
      <c r="H214" s="704"/>
      <c r="I214" s="704"/>
      <c r="J214" s="704"/>
      <c r="K214" s="704"/>
      <c r="L214" s="704"/>
      <c r="M214" s="704"/>
      <c r="N214" s="704"/>
      <c r="O214" s="704"/>
      <c r="P214" s="405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29"/>
      <c r="AK214" s="143"/>
      <c r="AL214" s="143"/>
      <c r="AM214" s="29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</row>
    <row r="215" spans="1:152" x14ac:dyDescent="0.25">
      <c r="A215" s="704" t="s">
        <v>26</v>
      </c>
      <c r="B215" s="704">
        <v>9361500</v>
      </c>
      <c r="C215" s="705">
        <v>35949</v>
      </c>
      <c r="D215" s="704">
        <v>0.27083333333333331</v>
      </c>
      <c r="E215" s="704">
        <v>4040</v>
      </c>
      <c r="F215" s="704"/>
      <c r="G215" s="704">
        <v>5.6</v>
      </c>
      <c r="H215" s="704"/>
      <c r="I215" s="704"/>
      <c r="J215" s="704"/>
      <c r="K215" s="704"/>
      <c r="L215" s="704"/>
      <c r="M215" s="704"/>
      <c r="N215" s="704"/>
      <c r="O215" s="704"/>
      <c r="P215" s="405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29"/>
      <c r="AK215" s="143"/>
      <c r="AL215" s="143"/>
      <c r="AM215" s="29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</row>
    <row r="216" spans="1:152" x14ac:dyDescent="0.25">
      <c r="A216" s="704" t="s">
        <v>26</v>
      </c>
      <c r="B216" s="704">
        <v>9361500</v>
      </c>
      <c r="C216" s="705">
        <v>36329</v>
      </c>
      <c r="D216" s="704">
        <v>0.22916666666666666</v>
      </c>
      <c r="E216" s="704">
        <v>4640</v>
      </c>
      <c r="F216" s="704"/>
      <c r="G216" s="704">
        <v>5.93</v>
      </c>
      <c r="H216" s="704"/>
      <c r="I216" s="704"/>
      <c r="J216" s="704"/>
      <c r="K216" s="704"/>
      <c r="L216" s="704"/>
      <c r="M216" s="704"/>
      <c r="N216" s="704"/>
      <c r="O216" s="704"/>
      <c r="P216" s="405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29"/>
      <c r="AK216" s="143"/>
      <c r="AL216" s="143"/>
      <c r="AM216" s="29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</row>
    <row r="217" spans="1:152" x14ac:dyDescent="0.25">
      <c r="A217" s="704" t="s">
        <v>26</v>
      </c>
      <c r="B217" s="704">
        <v>9361500</v>
      </c>
      <c r="C217" s="705">
        <v>36670</v>
      </c>
      <c r="D217" s="704">
        <v>0.33333333333333331</v>
      </c>
      <c r="E217" s="704">
        <v>3960</v>
      </c>
      <c r="F217" s="704"/>
      <c r="G217" s="704">
        <v>5.57</v>
      </c>
      <c r="H217" s="704"/>
      <c r="I217" s="704"/>
      <c r="J217" s="704"/>
      <c r="K217" s="704"/>
      <c r="L217" s="704"/>
      <c r="M217" s="704"/>
      <c r="N217" s="704"/>
      <c r="O217" s="704"/>
      <c r="P217" s="405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29"/>
      <c r="AK217" s="143"/>
      <c r="AL217" s="143"/>
      <c r="AM217" s="29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</row>
    <row r="218" spans="1:152" x14ac:dyDescent="0.25">
      <c r="A218" s="704" t="s">
        <v>26</v>
      </c>
      <c r="B218" s="704">
        <v>9361500</v>
      </c>
      <c r="C218" s="705">
        <v>37027</v>
      </c>
      <c r="D218" s="704">
        <v>0.25</v>
      </c>
      <c r="E218" s="704">
        <v>5170</v>
      </c>
      <c r="F218" s="704"/>
      <c r="G218" s="704">
        <v>6.14</v>
      </c>
      <c r="H218" s="704"/>
      <c r="I218" s="704"/>
      <c r="J218" s="704"/>
      <c r="K218" s="704"/>
      <c r="L218" s="704"/>
      <c r="M218" s="704"/>
      <c r="N218" s="704"/>
      <c r="O218" s="704"/>
      <c r="P218" s="405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29"/>
      <c r="AK218" s="143"/>
      <c r="AL218" s="143"/>
      <c r="AM218" s="29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</row>
    <row r="219" spans="1:152" x14ac:dyDescent="0.25">
      <c r="A219" s="704" t="s">
        <v>26</v>
      </c>
      <c r="B219" s="704">
        <v>9361500</v>
      </c>
      <c r="C219" s="705">
        <v>37511</v>
      </c>
      <c r="D219" s="704">
        <v>5.2083333333333336E-2</v>
      </c>
      <c r="E219" s="704">
        <v>1080</v>
      </c>
      <c r="F219" s="704"/>
      <c r="G219" s="704">
        <v>3.42</v>
      </c>
      <c r="H219" s="704"/>
      <c r="I219" s="704"/>
      <c r="J219" s="704"/>
      <c r="K219" s="704"/>
      <c r="L219" s="704"/>
      <c r="M219" s="704"/>
      <c r="N219" s="704"/>
      <c r="O219" s="704"/>
      <c r="P219" s="405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29"/>
      <c r="AK219" s="143"/>
      <c r="AL219" s="143"/>
      <c r="AM219" s="29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</row>
    <row r="220" spans="1:152" x14ac:dyDescent="0.25">
      <c r="A220" s="704" t="s">
        <v>26</v>
      </c>
      <c r="B220" s="704">
        <v>9361500</v>
      </c>
      <c r="C220" s="705">
        <v>37770</v>
      </c>
      <c r="D220" s="704">
        <v>0.27083333333333331</v>
      </c>
      <c r="E220" s="704">
        <v>4680</v>
      </c>
      <c r="F220" s="704"/>
      <c r="G220" s="704">
        <v>5.88</v>
      </c>
      <c r="H220" s="704"/>
      <c r="I220" s="704"/>
      <c r="J220" s="704"/>
      <c r="K220" s="704"/>
      <c r="L220" s="704"/>
      <c r="M220" s="704"/>
      <c r="N220" s="704"/>
      <c r="O220" s="704"/>
      <c r="P220" s="405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29"/>
      <c r="AK220" s="143"/>
      <c r="AL220" s="143"/>
      <c r="AM220" s="29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</row>
    <row r="221" spans="1:152" x14ac:dyDescent="0.25">
      <c r="A221" s="704" t="s">
        <v>26</v>
      </c>
      <c r="B221" s="704">
        <v>9361500</v>
      </c>
      <c r="C221" s="705">
        <v>38250</v>
      </c>
      <c r="D221" s="704">
        <v>0.69791666666666663</v>
      </c>
      <c r="E221" s="704">
        <v>4170</v>
      </c>
      <c r="F221" s="704"/>
      <c r="G221" s="704">
        <v>5.58</v>
      </c>
      <c r="H221" s="704"/>
      <c r="I221" s="704"/>
      <c r="J221" s="704"/>
      <c r="K221" s="704"/>
      <c r="L221" s="704"/>
      <c r="M221" s="704"/>
      <c r="N221" s="704"/>
      <c r="O221" s="704"/>
      <c r="P221" s="405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29"/>
      <c r="AK221" s="143"/>
      <c r="AL221" s="143"/>
      <c r="AM221" s="29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</row>
    <row r="222" spans="1:152" x14ac:dyDescent="0.25">
      <c r="A222" s="704" t="s">
        <v>26</v>
      </c>
      <c r="B222" s="704">
        <v>9361500</v>
      </c>
      <c r="C222" s="705">
        <v>38497</v>
      </c>
      <c r="D222" s="704">
        <v>0.47916666666666669</v>
      </c>
      <c r="E222" s="704">
        <v>8550</v>
      </c>
      <c r="F222" s="704"/>
      <c r="G222" s="704">
        <v>7.4</v>
      </c>
      <c r="H222" s="704"/>
      <c r="I222" s="704"/>
      <c r="J222" s="704"/>
      <c r="K222" s="704"/>
      <c r="L222" s="704"/>
      <c r="M222" s="704"/>
      <c r="N222" s="704"/>
      <c r="O222" s="704"/>
      <c r="P222" s="405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29"/>
      <c r="AK222" s="143"/>
      <c r="AL222" s="143"/>
      <c r="AM222" s="29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</row>
    <row r="223" spans="1:152" x14ac:dyDescent="0.25">
      <c r="A223" s="704" t="s">
        <v>26</v>
      </c>
      <c r="B223" s="704">
        <v>9361500</v>
      </c>
      <c r="C223" s="705">
        <v>38862</v>
      </c>
      <c r="D223" s="704">
        <v>0.3125</v>
      </c>
      <c r="E223" s="704">
        <v>3590</v>
      </c>
      <c r="F223" s="704"/>
      <c r="G223" s="704">
        <v>5.34</v>
      </c>
      <c r="H223" s="704"/>
      <c r="I223" s="704"/>
      <c r="J223" s="704"/>
      <c r="K223" s="704"/>
      <c r="L223" s="704"/>
      <c r="M223" s="704"/>
      <c r="N223" s="704"/>
      <c r="O223" s="704"/>
      <c r="P223" s="405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29"/>
      <c r="AK223" s="143"/>
      <c r="AL223" s="143"/>
      <c r="AM223" s="29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</row>
    <row r="224" spans="1:152" x14ac:dyDescent="0.25">
      <c r="A224" s="704" t="s">
        <v>26</v>
      </c>
      <c r="B224" s="704">
        <v>9361500</v>
      </c>
      <c r="C224" s="705">
        <v>38997</v>
      </c>
      <c r="D224" s="704">
        <v>0.58333333333333337</v>
      </c>
      <c r="E224" s="704">
        <v>7720</v>
      </c>
      <c r="F224" s="704"/>
      <c r="G224" s="704">
        <v>6.92</v>
      </c>
      <c r="H224" s="704"/>
      <c r="I224" s="704"/>
      <c r="J224" s="704"/>
      <c r="K224" s="704"/>
      <c r="L224" s="704"/>
      <c r="M224" s="704"/>
      <c r="N224" s="704"/>
      <c r="O224" s="704"/>
      <c r="P224" s="405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29"/>
      <c r="AK224" s="143"/>
      <c r="AL224" s="143"/>
      <c r="AM224" s="29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</row>
    <row r="225" spans="1:152" x14ac:dyDescent="0.25">
      <c r="A225" s="704" t="s">
        <v>26</v>
      </c>
      <c r="B225" s="704">
        <v>9361500</v>
      </c>
      <c r="C225" s="705">
        <v>39589</v>
      </c>
      <c r="D225" s="704">
        <v>0.48958333333333331</v>
      </c>
      <c r="E225" s="704">
        <v>6220</v>
      </c>
      <c r="F225" s="704"/>
      <c r="G225" s="704">
        <v>6.6</v>
      </c>
      <c r="H225" s="704"/>
      <c r="I225" s="704"/>
      <c r="J225" s="704"/>
      <c r="K225" s="704"/>
      <c r="L225" s="704"/>
      <c r="M225" s="704"/>
      <c r="N225" s="704"/>
      <c r="O225" s="704"/>
      <c r="P225" s="405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29"/>
      <c r="AK225" s="143"/>
      <c r="AL225" s="143"/>
      <c r="AM225" s="29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</row>
    <row r="226" spans="1:152" x14ac:dyDescent="0.25">
      <c r="A226" s="704" t="s">
        <v>26</v>
      </c>
      <c r="B226" s="704">
        <v>9361500</v>
      </c>
      <c r="C226" s="705">
        <v>39945</v>
      </c>
      <c r="D226" s="704">
        <v>0.41666666666666669</v>
      </c>
      <c r="E226" s="704">
        <v>5510</v>
      </c>
      <c r="F226" s="704"/>
      <c r="G226" s="704">
        <v>6.37</v>
      </c>
      <c r="H226" s="704"/>
      <c r="I226" s="704"/>
      <c r="J226" s="704"/>
      <c r="K226" s="704"/>
      <c r="L226" s="704"/>
      <c r="M226" s="704"/>
      <c r="N226" s="704"/>
      <c r="O226" s="704"/>
      <c r="P226" s="405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29"/>
      <c r="AK226" s="143"/>
      <c r="AL226" s="143"/>
      <c r="AM226" s="29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</row>
    <row r="227" spans="1:152" x14ac:dyDescent="0.25">
      <c r="A227" s="704" t="s">
        <v>26</v>
      </c>
      <c r="B227" s="704">
        <v>9361500</v>
      </c>
      <c r="C227" s="705">
        <v>40327</v>
      </c>
      <c r="D227" s="704">
        <v>0.29166666666666669</v>
      </c>
      <c r="E227" s="704">
        <v>5140</v>
      </c>
      <c r="F227" s="704"/>
      <c r="G227" s="704">
        <v>6.1</v>
      </c>
      <c r="H227" s="704"/>
      <c r="I227" s="704"/>
      <c r="J227" s="704"/>
      <c r="K227" s="704"/>
      <c r="L227" s="704"/>
      <c r="M227" s="704"/>
      <c r="N227" s="704"/>
      <c r="O227" s="704"/>
      <c r="P227" s="405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29"/>
      <c r="AK227" s="143"/>
      <c r="AL227" s="143"/>
      <c r="AM227" s="29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</row>
    <row r="228" spans="1:152" x14ac:dyDescent="0.25">
      <c r="A228" s="704" t="s">
        <v>26</v>
      </c>
      <c r="B228" s="704">
        <v>9361500</v>
      </c>
      <c r="C228" s="705">
        <v>40701</v>
      </c>
      <c r="D228" s="704">
        <v>0.3125</v>
      </c>
      <c r="E228" s="704">
        <v>5570</v>
      </c>
      <c r="F228" s="704"/>
      <c r="G228" s="704">
        <v>6.28</v>
      </c>
      <c r="H228" s="704"/>
      <c r="I228" s="704"/>
      <c r="J228" s="704"/>
      <c r="K228" s="704"/>
      <c r="L228" s="704"/>
      <c r="M228" s="704"/>
      <c r="N228" s="704"/>
      <c r="O228" s="704"/>
      <c r="P228" s="405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29"/>
      <c r="AK228" s="143"/>
      <c r="AL228" s="143"/>
      <c r="AM228" s="29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</row>
    <row r="229" spans="1:152" x14ac:dyDescent="0.25">
      <c r="A229" s="704" t="s">
        <v>26</v>
      </c>
      <c r="B229" s="704">
        <v>9361500</v>
      </c>
      <c r="C229" s="705">
        <v>41035</v>
      </c>
      <c r="D229" s="704">
        <v>0.32291666666666669</v>
      </c>
      <c r="E229" s="704">
        <v>2290</v>
      </c>
      <c r="F229" s="704"/>
      <c r="G229" s="704">
        <v>4.4000000000000004</v>
      </c>
      <c r="H229" s="704"/>
      <c r="I229" s="704"/>
      <c r="J229" s="704"/>
      <c r="K229" s="704"/>
      <c r="L229" s="704"/>
      <c r="M229" s="704"/>
      <c r="N229" s="704"/>
      <c r="O229" s="704"/>
      <c r="P229" s="405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29"/>
      <c r="AK229" s="143"/>
      <c r="AL229" s="143"/>
      <c r="AM229" s="29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</row>
    <row r="230" spans="1:152" x14ac:dyDescent="0.25">
      <c r="A230" s="704" t="s">
        <v>26</v>
      </c>
      <c r="B230" s="704">
        <v>9361500</v>
      </c>
      <c r="C230" s="705">
        <v>41412</v>
      </c>
      <c r="D230" s="704">
        <v>0.29166666666666669</v>
      </c>
      <c r="E230" s="704">
        <v>2990</v>
      </c>
      <c r="F230" s="704"/>
      <c r="G230" s="704">
        <v>4.9000000000000004</v>
      </c>
      <c r="H230" s="704"/>
      <c r="I230" s="704"/>
      <c r="J230" s="704"/>
      <c r="K230" s="704"/>
      <c r="L230" s="704"/>
      <c r="M230" s="704"/>
      <c r="N230" s="704"/>
      <c r="O230" s="704"/>
      <c r="P230" s="405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29"/>
      <c r="AK230" s="143"/>
      <c r="AL230" s="143"/>
      <c r="AM230" s="29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</row>
    <row r="231" spans="1:152" x14ac:dyDescent="0.25">
      <c r="A231" s="704"/>
      <c r="B231" s="704"/>
      <c r="C231" s="705"/>
      <c r="D231" s="704"/>
      <c r="E231" s="704"/>
      <c r="F231" s="704"/>
      <c r="G231" s="704"/>
      <c r="H231" s="704"/>
      <c r="I231" s="704"/>
      <c r="J231" s="704"/>
      <c r="K231" s="704"/>
      <c r="L231" s="704"/>
      <c r="M231" s="704"/>
      <c r="N231" s="704"/>
      <c r="O231" s="704"/>
      <c r="P231" s="405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29"/>
      <c r="AK231" s="143"/>
      <c r="AL231" s="143"/>
      <c r="AM231" s="29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</row>
    <row r="232" spans="1:152" x14ac:dyDescent="0.25">
      <c r="A232" s="704"/>
      <c r="B232" s="704"/>
      <c r="C232" s="705"/>
      <c r="D232" s="704"/>
      <c r="E232" s="704"/>
      <c r="F232" s="704"/>
      <c r="G232" s="704"/>
      <c r="H232" s="704"/>
      <c r="I232" s="704"/>
      <c r="J232" s="704"/>
      <c r="K232" s="704"/>
      <c r="L232" s="704"/>
      <c r="M232" s="704"/>
      <c r="N232" s="704"/>
      <c r="O232" s="704"/>
      <c r="P232" s="405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29"/>
      <c r="AK232" s="143"/>
      <c r="AL232" s="143"/>
      <c r="AM232" s="29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</row>
    <row r="233" spans="1:152" x14ac:dyDescent="0.25">
      <c r="A233" s="704"/>
      <c r="B233" s="704"/>
      <c r="C233" s="705"/>
      <c r="D233" s="704"/>
      <c r="E233" s="704"/>
      <c r="F233" s="704"/>
      <c r="G233" s="704"/>
      <c r="H233" s="704"/>
      <c r="I233" s="704"/>
      <c r="J233" s="704"/>
      <c r="K233" s="704"/>
      <c r="L233" s="704"/>
      <c r="M233" s="704"/>
      <c r="N233" s="704"/>
      <c r="O233" s="704"/>
      <c r="P233" s="405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29"/>
      <c r="AK233" s="143"/>
      <c r="AL233" s="143"/>
      <c r="AM233" s="29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</row>
    <row r="234" spans="1:152" x14ac:dyDescent="0.25">
      <c r="A234" s="704"/>
      <c r="B234" s="704"/>
      <c r="C234" s="705"/>
      <c r="D234" s="704"/>
      <c r="E234" s="704"/>
      <c r="F234" s="704"/>
      <c r="G234" s="704"/>
      <c r="H234" s="704"/>
      <c r="I234" s="704"/>
      <c r="J234" s="704"/>
      <c r="K234" s="704"/>
      <c r="L234" s="704"/>
      <c r="M234" s="704"/>
      <c r="N234" s="704"/>
      <c r="O234" s="704"/>
      <c r="P234" s="405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29"/>
      <c r="AK234" s="143"/>
      <c r="AL234" s="143"/>
      <c r="AM234" s="29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</row>
    <row r="235" spans="1:152" x14ac:dyDescent="0.25">
      <c r="A235" s="704"/>
      <c r="B235" s="704"/>
      <c r="C235" s="705"/>
      <c r="D235" s="704"/>
      <c r="E235" s="704"/>
      <c r="F235" s="704"/>
      <c r="G235" s="704"/>
      <c r="H235" s="704"/>
      <c r="I235" s="704"/>
      <c r="J235" s="704"/>
      <c r="K235" s="704"/>
      <c r="L235" s="704"/>
      <c r="M235" s="704"/>
      <c r="N235" s="704"/>
      <c r="O235" s="704"/>
      <c r="P235" s="405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29"/>
      <c r="AK235" s="143"/>
      <c r="AL235" s="143"/>
      <c r="AM235" s="29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</row>
    <row r="236" spans="1:152" x14ac:dyDescent="0.25">
      <c r="A236" s="704"/>
      <c r="B236" s="704"/>
      <c r="C236" s="705"/>
      <c r="D236" s="704"/>
      <c r="E236" s="704"/>
      <c r="F236" s="704"/>
      <c r="G236" s="704"/>
      <c r="H236" s="704"/>
      <c r="I236" s="704"/>
      <c r="J236" s="704"/>
      <c r="K236" s="704"/>
      <c r="L236" s="704"/>
      <c r="M236" s="704"/>
      <c r="N236" s="704"/>
      <c r="O236" s="704"/>
      <c r="P236" s="405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29"/>
      <c r="AK236" s="143"/>
      <c r="AL236" s="143"/>
      <c r="AM236" s="29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</row>
    <row r="237" spans="1:152" x14ac:dyDescent="0.25">
      <c r="A237" s="704"/>
      <c r="B237" s="704"/>
      <c r="C237" s="705"/>
      <c r="D237" s="704"/>
      <c r="E237" s="704"/>
      <c r="F237" s="704"/>
      <c r="G237" s="704"/>
      <c r="H237" s="704"/>
      <c r="I237" s="704"/>
      <c r="J237" s="704"/>
      <c r="K237" s="704"/>
      <c r="L237" s="704"/>
      <c r="M237" s="704"/>
      <c r="N237" s="704"/>
      <c r="O237" s="704"/>
      <c r="P237" s="405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29"/>
      <c r="AK237" s="143"/>
      <c r="AL237" s="143"/>
      <c r="AM237" s="29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</row>
    <row r="238" spans="1:152" x14ac:dyDescent="0.25">
      <c r="A238" s="704"/>
      <c r="B238" s="704"/>
      <c r="C238" s="705"/>
      <c r="D238" s="704"/>
      <c r="E238" s="704"/>
      <c r="F238" s="704"/>
      <c r="G238" s="704"/>
      <c r="H238" s="704"/>
      <c r="I238" s="704"/>
      <c r="J238" s="704"/>
      <c r="K238" s="704"/>
      <c r="L238" s="704"/>
      <c r="M238" s="704"/>
      <c r="N238" s="704"/>
      <c r="O238" s="704"/>
      <c r="P238" s="405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29"/>
      <c r="AK238" s="143"/>
      <c r="AL238" s="143"/>
      <c r="AM238" s="29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</row>
    <row r="239" spans="1:152" x14ac:dyDescent="0.25">
      <c r="A239" s="704"/>
      <c r="B239" s="704"/>
      <c r="C239" s="705"/>
      <c r="D239" s="704"/>
      <c r="E239" s="704"/>
      <c r="F239" s="704"/>
      <c r="G239" s="704"/>
      <c r="H239" s="704"/>
      <c r="I239" s="704"/>
      <c r="J239" s="704"/>
      <c r="K239" s="704"/>
      <c r="L239" s="704"/>
      <c r="M239" s="704"/>
      <c r="N239" s="704"/>
      <c r="O239" s="704"/>
      <c r="P239" s="405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29"/>
      <c r="AK239" s="143"/>
      <c r="AL239" s="143"/>
      <c r="AM239" s="29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</row>
    <row r="240" spans="1:152" x14ac:dyDescent="0.25">
      <c r="A240" s="704"/>
      <c r="B240" s="704"/>
      <c r="C240" s="705"/>
      <c r="D240" s="704"/>
      <c r="E240" s="704"/>
      <c r="F240" s="704"/>
      <c r="G240" s="704"/>
      <c r="H240" s="704"/>
      <c r="I240" s="704"/>
      <c r="J240" s="704"/>
      <c r="K240" s="704"/>
      <c r="L240" s="704"/>
      <c r="M240" s="704"/>
      <c r="N240" s="704"/>
      <c r="O240" s="704"/>
      <c r="P240" s="405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29"/>
      <c r="AK240" s="143"/>
      <c r="AL240" s="143"/>
      <c r="AM240" s="29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</row>
    <row r="241" spans="1:152" x14ac:dyDescent="0.25">
      <c r="A241" s="704"/>
      <c r="B241" s="704"/>
      <c r="C241" s="705"/>
      <c r="D241" s="704"/>
      <c r="E241" s="704"/>
      <c r="F241" s="704"/>
      <c r="G241" s="704"/>
      <c r="H241" s="704"/>
      <c r="I241" s="704"/>
      <c r="J241" s="704"/>
      <c r="K241" s="704"/>
      <c r="L241" s="704"/>
      <c r="M241" s="704"/>
      <c r="N241" s="704"/>
      <c r="O241" s="704"/>
      <c r="P241" s="405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29"/>
      <c r="AK241" s="143"/>
      <c r="AL241" s="143"/>
      <c r="AM241" s="29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</row>
    <row r="242" spans="1:152" x14ac:dyDescent="0.25">
      <c r="A242" s="704"/>
      <c r="B242" s="704"/>
      <c r="C242" s="705"/>
      <c r="D242" s="704"/>
      <c r="E242" s="704"/>
      <c r="F242" s="704"/>
      <c r="G242" s="704"/>
      <c r="H242" s="704"/>
      <c r="I242" s="704"/>
      <c r="J242" s="704"/>
      <c r="K242" s="704"/>
      <c r="L242" s="704"/>
      <c r="M242" s="704"/>
      <c r="N242" s="704"/>
      <c r="O242" s="704"/>
      <c r="P242" s="405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29"/>
      <c r="AK242" s="143"/>
      <c r="AL242" s="143"/>
      <c r="AM242" s="29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</row>
    <row r="243" spans="1:152" x14ac:dyDescent="0.25">
      <c r="A243" s="704"/>
      <c r="B243" s="704"/>
      <c r="C243" s="705"/>
      <c r="D243" s="704"/>
      <c r="E243" s="704"/>
      <c r="F243" s="704"/>
      <c r="G243" s="704"/>
      <c r="H243" s="704"/>
      <c r="I243" s="704"/>
      <c r="J243" s="704"/>
      <c r="K243" s="704"/>
      <c r="L243" s="704"/>
      <c r="M243" s="704"/>
      <c r="N243" s="704"/>
      <c r="O243" s="704"/>
      <c r="P243" s="405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29"/>
      <c r="AK243" s="143"/>
      <c r="AL243" s="143"/>
      <c r="AM243" s="29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</row>
    <row r="244" spans="1:152" x14ac:dyDescent="0.25">
      <c r="A244" s="704"/>
      <c r="B244" s="704"/>
      <c r="C244" s="705"/>
      <c r="D244" s="704"/>
      <c r="E244" s="704"/>
      <c r="F244" s="704"/>
      <c r="G244" s="704"/>
      <c r="H244" s="704"/>
      <c r="I244" s="704"/>
      <c r="J244" s="704"/>
      <c r="K244" s="704"/>
      <c r="L244" s="704"/>
      <c r="M244" s="704"/>
      <c r="N244" s="704"/>
      <c r="O244" s="704"/>
      <c r="P244" s="405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29"/>
      <c r="AK244" s="143"/>
      <c r="AL244" s="143"/>
      <c r="AM244" s="29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</row>
    <row r="245" spans="1:152" x14ac:dyDescent="0.25">
      <c r="A245" s="704"/>
      <c r="B245" s="704"/>
      <c r="C245" s="705"/>
      <c r="D245" s="704"/>
      <c r="E245" s="704"/>
      <c r="F245" s="704"/>
      <c r="G245" s="704"/>
      <c r="H245" s="704"/>
      <c r="I245" s="704"/>
      <c r="J245" s="704"/>
      <c r="K245" s="704"/>
      <c r="L245" s="704"/>
      <c r="M245" s="704"/>
      <c r="N245" s="704"/>
      <c r="O245" s="704"/>
      <c r="P245" s="405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29"/>
      <c r="AK245" s="143"/>
      <c r="AL245" s="143"/>
      <c r="AM245" s="29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</row>
    <row r="246" spans="1:152" x14ac:dyDescent="0.25">
      <c r="A246" s="704"/>
      <c r="B246" s="704"/>
      <c r="C246" s="705"/>
      <c r="D246" s="704"/>
      <c r="E246" s="704"/>
      <c r="F246" s="704"/>
      <c r="G246" s="704"/>
      <c r="H246" s="704"/>
      <c r="I246" s="704"/>
      <c r="J246" s="704"/>
      <c r="K246" s="704"/>
      <c r="L246" s="704"/>
      <c r="M246" s="704"/>
      <c r="N246" s="704"/>
      <c r="O246" s="704"/>
      <c r="P246" s="405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29"/>
      <c r="AK246" s="143"/>
      <c r="AL246" s="143"/>
      <c r="AM246" s="29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</row>
    <row r="247" spans="1:152" x14ac:dyDescent="0.25">
      <c r="A247" s="704"/>
      <c r="B247" s="704"/>
      <c r="C247" s="705"/>
      <c r="D247" s="704"/>
      <c r="E247" s="704"/>
      <c r="F247" s="704"/>
      <c r="G247" s="704"/>
      <c r="H247" s="704"/>
      <c r="I247" s="704"/>
      <c r="J247" s="704"/>
      <c r="K247" s="704"/>
      <c r="L247" s="704"/>
      <c r="M247" s="704"/>
      <c r="N247" s="704"/>
      <c r="O247" s="704"/>
      <c r="P247" s="405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29"/>
      <c r="AK247" s="143"/>
      <c r="AL247" s="143"/>
      <c r="AM247" s="29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</row>
    <row r="248" spans="1:152" x14ac:dyDescent="0.25">
      <c r="A248" s="704"/>
      <c r="B248" s="704"/>
      <c r="C248" s="705"/>
      <c r="D248" s="704"/>
      <c r="E248" s="704"/>
      <c r="F248" s="704"/>
      <c r="G248" s="704"/>
      <c r="H248" s="704"/>
      <c r="I248" s="704"/>
      <c r="J248" s="704"/>
      <c r="K248" s="704"/>
      <c r="L248" s="704"/>
      <c r="M248" s="704"/>
      <c r="N248" s="704"/>
      <c r="O248" s="704"/>
      <c r="P248" s="405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29"/>
      <c r="AK248" s="143"/>
      <c r="AL248" s="143"/>
      <c r="AM248" s="29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</row>
    <row r="249" spans="1:152" x14ac:dyDescent="0.25">
      <c r="A249" s="704"/>
      <c r="B249" s="704"/>
      <c r="C249" s="705"/>
      <c r="D249" s="704"/>
      <c r="E249" s="704"/>
      <c r="F249" s="704"/>
      <c r="G249" s="704"/>
      <c r="H249" s="704"/>
      <c r="I249" s="704"/>
      <c r="J249" s="704"/>
      <c r="K249" s="704"/>
      <c r="L249" s="704"/>
      <c r="M249" s="704"/>
      <c r="N249" s="704"/>
      <c r="O249" s="704"/>
      <c r="P249" s="405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29"/>
      <c r="AK249" s="143"/>
      <c r="AL249" s="143"/>
      <c r="AM249" s="29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</row>
    <row r="250" spans="1:152" x14ac:dyDescent="0.25">
      <c r="A250" s="704"/>
      <c r="B250" s="704"/>
      <c r="C250" s="705"/>
      <c r="D250" s="704"/>
      <c r="E250" s="704"/>
      <c r="F250" s="704"/>
      <c r="G250" s="704"/>
      <c r="H250" s="704"/>
      <c r="I250" s="704"/>
      <c r="J250" s="704"/>
      <c r="K250" s="704"/>
      <c r="L250" s="704"/>
      <c r="M250" s="704"/>
      <c r="N250" s="704"/>
      <c r="O250" s="704"/>
      <c r="P250" s="405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29"/>
      <c r="AK250" s="143"/>
      <c r="AL250" s="143"/>
      <c r="AM250" s="29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</row>
    <row r="251" spans="1:152" x14ac:dyDescent="0.25">
      <c r="A251" s="704"/>
      <c r="B251" s="704"/>
      <c r="C251" s="705"/>
      <c r="D251" s="704"/>
      <c r="E251" s="704"/>
      <c r="F251" s="704"/>
      <c r="G251" s="704"/>
      <c r="H251" s="704"/>
      <c r="I251" s="704"/>
      <c r="J251" s="704"/>
      <c r="K251" s="704"/>
      <c r="L251" s="704"/>
      <c r="M251" s="704"/>
      <c r="N251" s="704"/>
      <c r="O251" s="704"/>
      <c r="P251" s="405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29"/>
      <c r="AK251" s="143"/>
      <c r="AL251" s="143"/>
      <c r="AM251" s="29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</row>
    <row r="252" spans="1:152" x14ac:dyDescent="0.25">
      <c r="A252" s="704"/>
      <c r="B252" s="704"/>
      <c r="C252" s="705"/>
      <c r="D252" s="704"/>
      <c r="E252" s="704"/>
      <c r="F252" s="704"/>
      <c r="G252" s="704"/>
      <c r="H252" s="704"/>
      <c r="I252" s="704"/>
      <c r="J252" s="704"/>
      <c r="K252" s="704"/>
      <c r="L252" s="704"/>
      <c r="M252" s="704"/>
      <c r="N252" s="704"/>
      <c r="O252" s="704"/>
      <c r="P252" s="405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29"/>
      <c r="AK252" s="143"/>
      <c r="AL252" s="143"/>
      <c r="AM252" s="29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</row>
    <row r="253" spans="1:152" x14ac:dyDescent="0.25">
      <c r="A253" s="704"/>
      <c r="B253" s="704"/>
      <c r="C253" s="705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405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29"/>
      <c r="AK253" s="143"/>
      <c r="AL253" s="143"/>
      <c r="AM253" s="29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</row>
    <row r="254" spans="1:152" x14ac:dyDescent="0.25">
      <c r="A254" s="704"/>
      <c r="B254" s="704"/>
      <c r="C254" s="705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405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29"/>
      <c r="AK254" s="143"/>
      <c r="AL254" s="143"/>
      <c r="AM254" s="29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</row>
    <row r="255" spans="1:152" x14ac:dyDescent="0.25">
      <c r="A255" s="704"/>
      <c r="B255" s="704"/>
      <c r="C255" s="705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405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29"/>
      <c r="AK255" s="143"/>
      <c r="AL255" s="143"/>
      <c r="AM255" s="29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</row>
    <row r="256" spans="1:152" x14ac:dyDescent="0.25">
      <c r="A256" s="704"/>
      <c r="B256" s="704"/>
      <c r="C256" s="705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405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29"/>
      <c r="AK256" s="143"/>
      <c r="AL256" s="143"/>
      <c r="AM256" s="29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</row>
    <row r="257" spans="1:152" x14ac:dyDescent="0.25">
      <c r="A257" s="704"/>
      <c r="B257" s="704"/>
      <c r="C257" s="705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405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29"/>
      <c r="AK257" s="143"/>
      <c r="AL257" s="143"/>
      <c r="AM257" s="29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</row>
    <row r="258" spans="1:152" x14ac:dyDescent="0.25">
      <c r="A258" s="704"/>
      <c r="B258" s="704"/>
      <c r="C258" s="705"/>
      <c r="D258" s="704"/>
      <c r="E258" s="704"/>
      <c r="F258" s="704"/>
      <c r="G258" s="704"/>
      <c r="H258" s="704"/>
      <c r="I258" s="704"/>
      <c r="J258" s="704"/>
      <c r="K258" s="704"/>
      <c r="L258" s="704"/>
      <c r="M258" s="724"/>
      <c r="N258" s="724"/>
      <c r="O258" s="706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29"/>
      <c r="AK258" s="143"/>
      <c r="AL258" s="143"/>
      <c r="AM258" s="29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</row>
    <row r="259" spans="1:152" x14ac:dyDescent="0.25">
      <c r="A259" s="704"/>
      <c r="B259" s="704"/>
      <c r="C259" s="705"/>
      <c r="D259" s="704"/>
      <c r="E259" s="704"/>
      <c r="F259" s="704"/>
      <c r="G259" s="704"/>
      <c r="H259" s="704"/>
      <c r="I259" s="704"/>
      <c r="J259" s="704"/>
      <c r="K259" s="704"/>
      <c r="L259" s="704"/>
      <c r="M259" s="724"/>
      <c r="N259" s="724"/>
      <c r="O259" s="706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29"/>
      <c r="AK259" s="143"/>
      <c r="AL259" s="143"/>
      <c r="AM259" s="29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</row>
    <row r="260" spans="1:152" x14ac:dyDescent="0.25">
      <c r="A260" s="704"/>
      <c r="B260" s="704"/>
      <c r="C260" s="705"/>
      <c r="D260" s="704"/>
      <c r="E260" s="704"/>
      <c r="F260" s="704"/>
      <c r="G260" s="704"/>
      <c r="H260" s="704"/>
      <c r="I260" s="704"/>
      <c r="J260" s="704"/>
      <c r="K260" s="704"/>
      <c r="L260" s="704"/>
      <c r="M260" s="724"/>
      <c r="N260" s="724"/>
      <c r="O260" s="706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29"/>
      <c r="AK260" s="143"/>
      <c r="AL260" s="143"/>
      <c r="AM260" s="29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</row>
    <row r="261" spans="1:152" x14ac:dyDescent="0.25">
      <c r="A261" s="704"/>
      <c r="B261" s="704"/>
      <c r="C261" s="705"/>
      <c r="D261" s="704"/>
      <c r="E261" s="704"/>
      <c r="F261" s="704"/>
      <c r="G261" s="704"/>
      <c r="H261" s="704"/>
      <c r="I261" s="704"/>
      <c r="J261" s="704"/>
      <c r="K261" s="704"/>
      <c r="L261" s="704"/>
      <c r="M261" s="724"/>
      <c r="N261" s="724"/>
      <c r="O261" s="706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29"/>
      <c r="AK261" s="143"/>
      <c r="AL261" s="143"/>
      <c r="AM261" s="29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</row>
    <row r="262" spans="1:152" x14ac:dyDescent="0.25">
      <c r="A262" s="704"/>
      <c r="B262" s="704"/>
      <c r="C262" s="705"/>
      <c r="D262" s="704"/>
      <c r="E262" s="704"/>
      <c r="F262" s="704"/>
      <c r="G262" s="704"/>
      <c r="H262" s="704"/>
      <c r="I262" s="704"/>
      <c r="J262" s="704"/>
      <c r="K262" s="704"/>
      <c r="L262" s="704"/>
      <c r="M262" s="724"/>
      <c r="N262" s="724"/>
      <c r="O262" s="706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29"/>
      <c r="AK262" s="143"/>
      <c r="AL262" s="143"/>
      <c r="AM262" s="29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</row>
    <row r="263" spans="1:152" x14ac:dyDescent="0.25">
      <c r="A263" s="704"/>
      <c r="B263" s="704"/>
      <c r="C263" s="705"/>
      <c r="D263" s="704"/>
      <c r="E263" s="704"/>
      <c r="F263" s="704"/>
      <c r="G263" s="704"/>
      <c r="H263" s="704"/>
      <c r="I263" s="704"/>
      <c r="J263" s="704"/>
      <c r="K263" s="704"/>
      <c r="L263" s="704"/>
      <c r="M263" s="724"/>
      <c r="N263" s="724"/>
      <c r="O263" s="706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29"/>
      <c r="AK263" s="143"/>
      <c r="AL263" s="143"/>
      <c r="AM263" s="29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</row>
    <row r="264" spans="1:152" x14ac:dyDescent="0.25">
      <c r="A264" s="704"/>
      <c r="B264" s="704"/>
      <c r="C264" s="705"/>
      <c r="D264" s="704"/>
      <c r="E264" s="704"/>
      <c r="F264" s="704"/>
      <c r="G264" s="704"/>
      <c r="H264" s="704"/>
      <c r="I264" s="704"/>
      <c r="J264" s="704"/>
      <c r="K264" s="704"/>
      <c r="L264" s="704"/>
      <c r="M264" s="724"/>
      <c r="N264" s="724"/>
      <c r="O264" s="706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29"/>
      <c r="AK264" s="143"/>
      <c r="AL264" s="143"/>
      <c r="AM264" s="29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</row>
    <row r="265" spans="1:152" x14ac:dyDescent="0.25">
      <c r="A265" s="704"/>
      <c r="B265" s="704"/>
      <c r="C265" s="705"/>
      <c r="D265" s="704"/>
      <c r="E265" s="704"/>
      <c r="F265" s="704"/>
      <c r="G265" s="704"/>
      <c r="H265" s="704"/>
      <c r="I265" s="704"/>
      <c r="J265" s="704"/>
      <c r="K265" s="704"/>
      <c r="L265" s="704"/>
      <c r="M265" s="724"/>
      <c r="N265" s="724"/>
      <c r="O265" s="706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29"/>
      <c r="AK265" s="143"/>
      <c r="AL265" s="143"/>
      <c r="AM265" s="29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</row>
    <row r="266" spans="1:152" x14ac:dyDescent="0.25">
      <c r="A266" s="704"/>
      <c r="B266" s="704"/>
      <c r="C266" s="705"/>
      <c r="D266" s="704"/>
      <c r="E266" s="704"/>
      <c r="F266" s="704"/>
      <c r="G266" s="704"/>
      <c r="H266" s="704"/>
      <c r="I266" s="704"/>
      <c r="J266" s="704"/>
      <c r="K266" s="704"/>
      <c r="L266" s="704"/>
      <c r="M266" s="724"/>
      <c r="N266" s="724"/>
      <c r="O266" s="706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29"/>
      <c r="AK266" s="143"/>
      <c r="AL266" s="143"/>
      <c r="AM266" s="29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</row>
    <row r="267" spans="1:152" x14ac:dyDescent="0.25">
      <c r="A267" s="704"/>
      <c r="B267" s="704"/>
      <c r="C267" s="705"/>
      <c r="D267" s="704"/>
      <c r="E267" s="704"/>
      <c r="F267" s="704"/>
      <c r="G267" s="704"/>
      <c r="H267" s="704"/>
      <c r="I267" s="704"/>
      <c r="J267" s="704"/>
      <c r="K267" s="704"/>
      <c r="L267" s="704"/>
      <c r="M267" s="724"/>
      <c r="N267" s="724"/>
      <c r="O267" s="706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29"/>
      <c r="AK267" s="143"/>
      <c r="AL267" s="143"/>
      <c r="AM267" s="29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</row>
    <row r="268" spans="1:152" x14ac:dyDescent="0.25">
      <c r="A268" s="704"/>
      <c r="B268" s="704"/>
      <c r="C268" s="705"/>
      <c r="D268" s="704"/>
      <c r="E268" s="704"/>
      <c r="F268" s="704"/>
      <c r="G268" s="704"/>
      <c r="H268" s="704"/>
      <c r="I268" s="704"/>
      <c r="J268" s="704"/>
      <c r="K268" s="704"/>
      <c r="L268" s="704"/>
      <c r="M268" s="724"/>
      <c r="N268" s="724"/>
      <c r="O268" s="706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29"/>
      <c r="AK268" s="143"/>
      <c r="AL268" s="143"/>
      <c r="AM268" s="29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</row>
    <row r="269" spans="1:152" x14ac:dyDescent="0.25">
      <c r="A269" s="704"/>
      <c r="B269" s="704"/>
      <c r="C269" s="705"/>
      <c r="D269" s="704"/>
      <c r="E269" s="704"/>
      <c r="F269" s="704"/>
      <c r="G269" s="704"/>
      <c r="H269" s="704"/>
      <c r="I269" s="704"/>
      <c r="J269" s="704"/>
      <c r="K269" s="704"/>
      <c r="L269" s="704"/>
      <c r="M269" s="724"/>
      <c r="N269" s="724"/>
      <c r="O269" s="706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29"/>
      <c r="AK269" s="143"/>
      <c r="AL269" s="143"/>
      <c r="AM269" s="29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</row>
    <row r="270" spans="1:152" x14ac:dyDescent="0.25">
      <c r="A270" s="704"/>
      <c r="B270" s="704"/>
      <c r="C270" s="705"/>
      <c r="D270" s="704"/>
      <c r="E270" s="704"/>
      <c r="F270" s="704"/>
      <c r="G270" s="704"/>
      <c r="H270" s="704"/>
      <c r="I270" s="704"/>
      <c r="J270" s="704"/>
      <c r="K270" s="704"/>
      <c r="L270" s="704"/>
      <c r="M270" s="724"/>
      <c r="N270" s="724"/>
      <c r="O270" s="706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29"/>
      <c r="AK270" s="143"/>
      <c r="AL270" s="143"/>
      <c r="AM270" s="29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</row>
    <row r="271" spans="1:152" x14ac:dyDescent="0.25">
      <c r="A271" s="704"/>
      <c r="B271" s="704"/>
      <c r="C271" s="705"/>
      <c r="D271" s="704"/>
      <c r="E271" s="704"/>
      <c r="F271" s="704"/>
      <c r="G271" s="704"/>
      <c r="H271" s="704"/>
      <c r="I271" s="704"/>
      <c r="J271" s="704"/>
      <c r="K271" s="704"/>
      <c r="L271" s="704"/>
      <c r="M271" s="724"/>
      <c r="N271" s="724"/>
      <c r="O271" s="706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29"/>
      <c r="AK271" s="143"/>
      <c r="AL271" s="143"/>
      <c r="AM271" s="29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</row>
    <row r="272" spans="1:152" x14ac:dyDescent="0.25">
      <c r="A272" s="704"/>
      <c r="B272" s="704"/>
      <c r="C272" s="705"/>
      <c r="D272" s="704"/>
      <c r="E272" s="704"/>
      <c r="F272" s="704"/>
      <c r="G272" s="704"/>
      <c r="H272" s="704"/>
      <c r="I272" s="704"/>
      <c r="J272" s="704"/>
      <c r="K272" s="704"/>
      <c r="L272" s="704"/>
      <c r="M272" s="724"/>
      <c r="N272" s="724"/>
      <c r="O272" s="706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29"/>
      <c r="AK272" s="143"/>
      <c r="AL272" s="143"/>
      <c r="AM272" s="29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</row>
    <row r="273" spans="1:152" x14ac:dyDescent="0.25">
      <c r="A273" s="704"/>
      <c r="B273" s="704"/>
      <c r="C273" s="705"/>
      <c r="D273" s="704"/>
      <c r="E273" s="704"/>
      <c r="F273" s="704"/>
      <c r="G273" s="704"/>
      <c r="H273" s="704"/>
      <c r="I273" s="704"/>
      <c r="J273" s="704"/>
      <c r="K273" s="704"/>
      <c r="L273" s="704"/>
      <c r="M273" s="724"/>
      <c r="N273" s="724"/>
      <c r="O273" s="706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29"/>
      <c r="AK273" s="143"/>
      <c r="AL273" s="143"/>
      <c r="AM273" s="29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</row>
    <row r="274" spans="1:152" x14ac:dyDescent="0.25">
      <c r="A274" s="704"/>
      <c r="B274" s="704"/>
      <c r="C274" s="705"/>
      <c r="D274" s="704"/>
      <c r="E274" s="704"/>
      <c r="F274" s="704"/>
      <c r="G274" s="704"/>
      <c r="H274" s="704"/>
      <c r="I274" s="704"/>
      <c r="J274" s="704"/>
      <c r="K274" s="704"/>
      <c r="L274" s="704"/>
      <c r="M274" s="724"/>
      <c r="N274" s="724"/>
      <c r="O274" s="706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29"/>
      <c r="AK274" s="143"/>
      <c r="AL274" s="143"/>
      <c r="AM274" s="29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</row>
    <row r="275" spans="1:152" x14ac:dyDescent="0.25">
      <c r="A275" s="704"/>
      <c r="B275" s="704"/>
      <c r="C275" s="705"/>
      <c r="D275" s="704"/>
      <c r="E275" s="704"/>
      <c r="F275" s="704"/>
      <c r="G275" s="704"/>
      <c r="H275" s="704"/>
      <c r="I275" s="704"/>
      <c r="J275" s="704"/>
      <c r="K275" s="704"/>
      <c r="L275" s="704"/>
      <c r="M275" s="724"/>
      <c r="N275" s="724"/>
      <c r="O275" s="706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29"/>
      <c r="AK275" s="143"/>
      <c r="AL275" s="143"/>
      <c r="AM275" s="29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</row>
    <row r="276" spans="1:152" x14ac:dyDescent="0.25">
      <c r="A276" s="704"/>
      <c r="B276" s="704"/>
      <c r="C276" s="705"/>
      <c r="D276" s="704"/>
      <c r="E276" s="704"/>
      <c r="F276" s="704"/>
      <c r="G276" s="704"/>
      <c r="H276" s="704"/>
      <c r="I276" s="704"/>
      <c r="J276" s="704"/>
      <c r="K276" s="704"/>
      <c r="L276" s="704"/>
      <c r="M276" s="724"/>
      <c r="N276" s="724"/>
      <c r="O276" s="706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29"/>
      <c r="AK276" s="143"/>
      <c r="AL276" s="143"/>
      <c r="AM276" s="29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</row>
    <row r="277" spans="1:152" x14ac:dyDescent="0.25">
      <c r="A277" s="704"/>
      <c r="B277" s="704"/>
      <c r="C277" s="705"/>
      <c r="D277" s="704"/>
      <c r="E277" s="704"/>
      <c r="F277" s="704"/>
      <c r="G277" s="704"/>
      <c r="H277" s="704"/>
      <c r="I277" s="704"/>
      <c r="J277" s="704"/>
      <c r="K277" s="704"/>
      <c r="L277" s="704"/>
      <c r="M277" s="724"/>
      <c r="N277" s="724"/>
      <c r="O277" s="706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29"/>
      <c r="AK277" s="143"/>
      <c r="AL277" s="143"/>
      <c r="AM277" s="29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</row>
    <row r="278" spans="1:152" x14ac:dyDescent="0.25">
      <c r="A278" s="704"/>
      <c r="B278" s="704"/>
      <c r="C278" s="705"/>
      <c r="D278" s="704"/>
      <c r="E278" s="704"/>
      <c r="F278" s="704"/>
      <c r="G278" s="704"/>
      <c r="H278" s="704"/>
      <c r="I278" s="704"/>
      <c r="J278" s="704"/>
      <c r="K278" s="704"/>
      <c r="L278" s="704"/>
      <c r="M278" s="724"/>
      <c r="N278" s="724"/>
      <c r="O278" s="706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29"/>
      <c r="AK278" s="143"/>
      <c r="AL278" s="143"/>
      <c r="AM278" s="29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</row>
    <row r="279" spans="1:152" x14ac:dyDescent="0.25">
      <c r="A279" s="704"/>
      <c r="B279" s="704"/>
      <c r="C279" s="705"/>
      <c r="D279" s="704"/>
      <c r="E279" s="704"/>
      <c r="F279" s="704"/>
      <c r="G279" s="704"/>
      <c r="H279" s="704"/>
      <c r="I279" s="704"/>
      <c r="J279" s="704"/>
      <c r="K279" s="704"/>
      <c r="L279" s="704"/>
      <c r="M279" s="724"/>
      <c r="N279" s="724"/>
      <c r="O279" s="706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29"/>
      <c r="AK279" s="143"/>
      <c r="AL279" s="143"/>
      <c r="AM279" s="29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</row>
    <row r="280" spans="1:152" x14ac:dyDescent="0.25">
      <c r="A280" s="704"/>
      <c r="B280" s="704"/>
      <c r="C280" s="705"/>
      <c r="D280" s="704"/>
      <c r="E280" s="704"/>
      <c r="F280" s="704"/>
      <c r="G280" s="704"/>
      <c r="H280" s="704"/>
      <c r="I280" s="704"/>
      <c r="J280" s="704"/>
      <c r="K280" s="704"/>
      <c r="L280" s="704"/>
      <c r="M280" s="724"/>
      <c r="N280" s="724"/>
      <c r="O280" s="706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29"/>
      <c r="AK280" s="143"/>
      <c r="AL280" s="143"/>
      <c r="AM280" s="29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</row>
    <row r="281" spans="1:152" ht="13.8" thickBot="1" x14ac:dyDescent="0.3">
      <c r="A281" s="704"/>
      <c r="B281" s="704"/>
      <c r="C281" s="705"/>
      <c r="D281" s="704"/>
      <c r="E281" s="704"/>
      <c r="F281" s="704"/>
      <c r="G281" s="704"/>
      <c r="H281" s="704"/>
      <c r="I281" s="704"/>
      <c r="J281" s="704"/>
      <c r="K281" s="704"/>
      <c r="L281" s="704"/>
      <c r="M281" s="725"/>
      <c r="N281" s="725"/>
      <c r="O281" s="726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29"/>
      <c r="AK281" s="143"/>
      <c r="AL281" s="143"/>
      <c r="AM281" s="29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</row>
    <row r="282" spans="1:152" ht="13.8" thickTop="1" x14ac:dyDescent="0.25">
      <c r="A282" s="396"/>
      <c r="B282" s="396"/>
      <c r="C282" s="396"/>
      <c r="D282" s="396"/>
      <c r="E282" s="396"/>
      <c r="F282" s="396"/>
      <c r="G282" s="396"/>
      <c r="H282" s="396"/>
      <c r="I282" s="396"/>
      <c r="J282" s="396"/>
      <c r="K282" s="396"/>
      <c r="L282" s="396"/>
      <c r="M282" s="396"/>
      <c r="N282" s="392"/>
      <c r="O282" s="392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29"/>
      <c r="AK282" s="143"/>
      <c r="AL282" s="143"/>
      <c r="AM282" s="29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</row>
    <row r="283" spans="1:152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29"/>
      <c r="AK283" s="143"/>
      <c r="AL283" s="143"/>
      <c r="AM283" s="29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</row>
    <row r="284" spans="1:152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29"/>
      <c r="AK284" s="143"/>
      <c r="AL284" s="143"/>
      <c r="AM284" s="29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</row>
    <row r="285" spans="1:152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29"/>
      <c r="AK285" s="143"/>
      <c r="AL285" s="143"/>
      <c r="AM285" s="29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</row>
    <row r="286" spans="1:152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29"/>
      <c r="AK286" s="143"/>
      <c r="AL286" s="143"/>
      <c r="AM286" s="29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</row>
    <row r="287" spans="1:152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29"/>
      <c r="AK287" s="143"/>
      <c r="AL287" s="143"/>
      <c r="AM287" s="29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</row>
    <row r="288" spans="1:152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29"/>
      <c r="AK288" s="143"/>
      <c r="AL288" s="143"/>
      <c r="AM288" s="29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</row>
    <row r="289" spans="1:152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29"/>
      <c r="AK289" s="143"/>
      <c r="AL289" s="143"/>
      <c r="AM289" s="29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</row>
    <row r="290" spans="1:152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29"/>
      <c r="AK290" s="143"/>
      <c r="AL290" s="143"/>
      <c r="AM290" s="29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</row>
    <row r="291" spans="1:152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29"/>
      <c r="AK291" s="143"/>
      <c r="AL291" s="143"/>
      <c r="AM291" s="29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</row>
    <row r="292" spans="1:152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29"/>
      <c r="AK292" s="143"/>
      <c r="AL292" s="143"/>
      <c r="AM292" s="29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</row>
    <row r="293" spans="1:152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29"/>
      <c r="AK293" s="143"/>
      <c r="AL293" s="143"/>
      <c r="AM293" s="29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</row>
    <row r="294" spans="1:152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29"/>
      <c r="AK294" s="143"/>
      <c r="AL294" s="143"/>
      <c r="AM294" s="29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</row>
    <row r="295" spans="1:152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29"/>
      <c r="AK295" s="143"/>
      <c r="AL295" s="143"/>
      <c r="AM295" s="29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</row>
    <row r="296" spans="1:152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29"/>
      <c r="AK296" s="143"/>
      <c r="AL296" s="143"/>
      <c r="AM296" s="29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</row>
    <row r="297" spans="1:152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29"/>
      <c r="AK297" s="143"/>
      <c r="AL297" s="143"/>
      <c r="AM297" s="29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</row>
    <row r="298" spans="1:152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29"/>
      <c r="AK298" s="143"/>
      <c r="AL298" s="143"/>
      <c r="AM298" s="29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</row>
    <row r="299" spans="1:152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29"/>
      <c r="AK299" s="143"/>
      <c r="AL299" s="143"/>
      <c r="AM299" s="29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</row>
    <row r="300" spans="1:152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29"/>
      <c r="AK300" s="143"/>
      <c r="AL300" s="143"/>
      <c r="AM300" s="29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</row>
    <row r="301" spans="1:152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29"/>
      <c r="AK301" s="143"/>
      <c r="AL301" s="143"/>
      <c r="AM301" s="29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</row>
    <row r="302" spans="1:152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29"/>
      <c r="AK302" s="143"/>
      <c r="AL302" s="143"/>
      <c r="AM302" s="29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</row>
    <row r="303" spans="1:152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29"/>
      <c r="AK303" s="143"/>
      <c r="AL303" s="143"/>
      <c r="AM303" s="29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</row>
    <row r="304" spans="1:152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29"/>
      <c r="AK304" s="143"/>
      <c r="AL304" s="143"/>
      <c r="AM304" s="29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</row>
    <row r="305" spans="1:152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29"/>
      <c r="AK305" s="143"/>
      <c r="AL305" s="143"/>
      <c r="AM305" s="29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</row>
    <row r="306" spans="1:152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29"/>
      <c r="AK306" s="143"/>
      <c r="AL306" s="143"/>
      <c r="AM306" s="29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</row>
    <row r="307" spans="1:152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29"/>
      <c r="AK307" s="143"/>
      <c r="AL307" s="143"/>
      <c r="AM307" s="29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</row>
    <row r="308" spans="1:152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29"/>
      <c r="AK308" s="143"/>
      <c r="AL308" s="143"/>
      <c r="AM308" s="29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</row>
    <row r="309" spans="1:152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29"/>
      <c r="AK309" s="143"/>
      <c r="AL309" s="143"/>
      <c r="AM309" s="29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</row>
    <row r="310" spans="1:152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29"/>
      <c r="AK310" s="143"/>
      <c r="AL310" s="143"/>
      <c r="AM310" s="29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</row>
    <row r="311" spans="1:152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29"/>
      <c r="AK311" s="143"/>
      <c r="AL311" s="143"/>
      <c r="AM311" s="29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</row>
    <row r="312" spans="1:152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29"/>
      <c r="AK312" s="143"/>
      <c r="AL312" s="143"/>
      <c r="AM312" s="29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</row>
    <row r="313" spans="1:152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29"/>
      <c r="AK313" s="143"/>
      <c r="AL313" s="143"/>
      <c r="AM313" s="29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</row>
    <row r="314" spans="1:152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29"/>
      <c r="AK314" s="143"/>
      <c r="AL314" s="143"/>
      <c r="AM314" s="29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</row>
    <row r="315" spans="1:152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29"/>
      <c r="AK315" s="143"/>
      <c r="AL315" s="143"/>
      <c r="AM315" s="29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</row>
    <row r="316" spans="1:152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29"/>
      <c r="AK316" s="143"/>
      <c r="AL316" s="143"/>
      <c r="AM316" s="29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</row>
    <row r="317" spans="1:152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29"/>
      <c r="AK317" s="143"/>
      <c r="AL317" s="143"/>
      <c r="AM317" s="29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</row>
    <row r="318" spans="1:152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29"/>
      <c r="AK318" s="143"/>
      <c r="AL318" s="143"/>
      <c r="AM318" s="29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</row>
    <row r="319" spans="1:152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29"/>
      <c r="AK319" s="143"/>
      <c r="AL319" s="143"/>
      <c r="AM319" s="29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</row>
    <row r="320" spans="1:152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29"/>
      <c r="AK320" s="143"/>
      <c r="AL320" s="143"/>
      <c r="AM320" s="29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</row>
    <row r="321" spans="1:152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29"/>
      <c r="AK321" s="143"/>
      <c r="AL321" s="143"/>
      <c r="AM321" s="29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</row>
    <row r="322" spans="1:152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29"/>
      <c r="AK322" s="143"/>
      <c r="AL322" s="143"/>
      <c r="AM322" s="29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</row>
    <row r="323" spans="1:152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29"/>
      <c r="AK323" s="143"/>
      <c r="AL323" s="143"/>
      <c r="AM323" s="29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</row>
    <row r="324" spans="1:152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29"/>
      <c r="AK324" s="143"/>
      <c r="AL324" s="143"/>
      <c r="AM324" s="29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</row>
    <row r="325" spans="1:152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29"/>
      <c r="AK325" s="143"/>
      <c r="AL325" s="143"/>
      <c r="AM325" s="29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</row>
    <row r="326" spans="1:152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29"/>
      <c r="AK326" s="143"/>
      <c r="AL326" s="143"/>
      <c r="AM326" s="29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</row>
    <row r="327" spans="1:152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29"/>
      <c r="AK327" s="143"/>
      <c r="AL327" s="143"/>
      <c r="AM327" s="29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</row>
    <row r="328" spans="1:152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29"/>
      <c r="AK328" s="143"/>
      <c r="AL328" s="143"/>
      <c r="AM328" s="29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</row>
    <row r="329" spans="1:152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29"/>
      <c r="AK329" s="143"/>
      <c r="AL329" s="143"/>
      <c r="AM329" s="29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</row>
    <row r="330" spans="1:152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29"/>
      <c r="AK330" s="143"/>
      <c r="AL330" s="143"/>
      <c r="AM330" s="29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</row>
    <row r="331" spans="1:152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29"/>
      <c r="AK331" s="143"/>
      <c r="AL331" s="143"/>
      <c r="AM331" s="29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</row>
    <row r="332" spans="1:152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29"/>
      <c r="AK332" s="143"/>
      <c r="AL332" s="143"/>
      <c r="AM332" s="29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</row>
    <row r="333" spans="1:152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29"/>
      <c r="AK333" s="143"/>
      <c r="AL333" s="143"/>
      <c r="AM333" s="29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</row>
    <row r="334" spans="1:152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29"/>
      <c r="AK334" s="143"/>
      <c r="AL334" s="143"/>
      <c r="AM334" s="29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</row>
    <row r="335" spans="1:152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29"/>
      <c r="AK335" s="143"/>
      <c r="AL335" s="143"/>
      <c r="AM335" s="29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</row>
    <row r="336" spans="1:152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29"/>
      <c r="AK336" s="143"/>
      <c r="AL336" s="143"/>
      <c r="AM336" s="29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</row>
    <row r="337" spans="1:152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29"/>
      <c r="AK337" s="143"/>
      <c r="AL337" s="143"/>
      <c r="AM337" s="29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</row>
    <row r="338" spans="1:152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29"/>
      <c r="AK338" s="143"/>
      <c r="AL338" s="143"/>
      <c r="AM338" s="29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</row>
    <row r="339" spans="1:152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29"/>
      <c r="AK339" s="143"/>
      <c r="AL339" s="143"/>
      <c r="AM339" s="29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</row>
    <row r="340" spans="1:152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29"/>
      <c r="AK340" s="143"/>
      <c r="AL340" s="143"/>
      <c r="AM340" s="29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</row>
    <row r="341" spans="1:152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29"/>
      <c r="AK341" s="143"/>
      <c r="AL341" s="143"/>
      <c r="AM341" s="29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</row>
    <row r="342" spans="1:152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29"/>
      <c r="AK342" s="143"/>
      <c r="AL342" s="143"/>
      <c r="AM342" s="29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</row>
    <row r="343" spans="1:152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29"/>
      <c r="AK343" s="143"/>
      <c r="AL343" s="143"/>
      <c r="AM343" s="29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</row>
    <row r="344" spans="1:152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29"/>
      <c r="AK344" s="143"/>
      <c r="AL344" s="143"/>
      <c r="AM344" s="29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</row>
    <row r="345" spans="1:152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29"/>
      <c r="AK345" s="143"/>
      <c r="AL345" s="143"/>
      <c r="AM345" s="29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</row>
    <row r="346" spans="1:152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29"/>
      <c r="AK346" s="143"/>
      <c r="AL346" s="143"/>
      <c r="AM346" s="29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</row>
    <row r="347" spans="1:152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29"/>
      <c r="AK347" s="143"/>
      <c r="AL347" s="143"/>
      <c r="AM347" s="29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</row>
    <row r="348" spans="1:152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29"/>
      <c r="AK348" s="143"/>
      <c r="AL348" s="143"/>
      <c r="AM348" s="29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</row>
    <row r="349" spans="1:152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29"/>
      <c r="AK349" s="143"/>
      <c r="AL349" s="143"/>
      <c r="AM349" s="29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</row>
    <row r="350" spans="1:152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29"/>
      <c r="AK350" s="143"/>
      <c r="AL350" s="143"/>
      <c r="AM350" s="29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</row>
    <row r="351" spans="1:152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29"/>
      <c r="AK351" s="143"/>
      <c r="AL351" s="143"/>
      <c r="AM351" s="29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</row>
    <row r="352" spans="1:152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29"/>
      <c r="AK352" s="143"/>
      <c r="AL352" s="143"/>
      <c r="AM352" s="29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</row>
    <row r="353" spans="1:152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29"/>
      <c r="AK353" s="143"/>
      <c r="AL353" s="143"/>
      <c r="AM353" s="29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</row>
    <row r="354" spans="1:152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29"/>
      <c r="AK354" s="143"/>
      <c r="AL354" s="143"/>
      <c r="AM354" s="29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</row>
    <row r="355" spans="1:152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29"/>
      <c r="AK355" s="143"/>
      <c r="AL355" s="143"/>
      <c r="AM355" s="29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</row>
    <row r="356" spans="1:152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29"/>
      <c r="AK356" s="143"/>
      <c r="AL356" s="143"/>
      <c r="AM356" s="29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</row>
    <row r="357" spans="1:152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29"/>
      <c r="AK357" s="143"/>
      <c r="AL357" s="143"/>
      <c r="AM357" s="29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</row>
    <row r="358" spans="1:152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29"/>
      <c r="AK358" s="143"/>
      <c r="AL358" s="143"/>
      <c r="AM358" s="29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</row>
    <row r="359" spans="1:152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29"/>
      <c r="AK359" s="143"/>
      <c r="AL359" s="143"/>
      <c r="AM359" s="29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</row>
    <row r="360" spans="1:152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29"/>
      <c r="AK360" s="143"/>
      <c r="AL360" s="143"/>
      <c r="AM360" s="29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</row>
    <row r="361" spans="1:152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29"/>
      <c r="AK361" s="143"/>
      <c r="AL361" s="143"/>
      <c r="AM361" s="29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</row>
    <row r="362" spans="1:152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29"/>
      <c r="AK362" s="143"/>
      <c r="AL362" s="143"/>
      <c r="AM362" s="29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</row>
    <row r="363" spans="1:152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29"/>
      <c r="AK363" s="143"/>
      <c r="AL363" s="143"/>
      <c r="AM363" s="29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</row>
    <row r="364" spans="1:152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29"/>
      <c r="AK364" s="143"/>
      <c r="AL364" s="143"/>
      <c r="AM364" s="29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</row>
    <row r="365" spans="1:152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29"/>
      <c r="AK365" s="143"/>
      <c r="AL365" s="143"/>
      <c r="AM365" s="29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</row>
    <row r="366" spans="1:152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29"/>
      <c r="AK366" s="143"/>
      <c r="AL366" s="143"/>
      <c r="AM366" s="29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</row>
    <row r="367" spans="1:152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29"/>
      <c r="AK367" s="143"/>
      <c r="AL367" s="143"/>
      <c r="AM367" s="29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</row>
    <row r="368" spans="1:152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29"/>
      <c r="AK368" s="143"/>
      <c r="AL368" s="143"/>
      <c r="AM368" s="29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</row>
    <row r="369" spans="1:152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29"/>
      <c r="AK369" s="143"/>
      <c r="AL369" s="143"/>
      <c r="AM369" s="29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</row>
    <row r="370" spans="1:152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29"/>
      <c r="AK370" s="143"/>
      <c r="AL370" s="143"/>
      <c r="AM370" s="29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</row>
    <row r="371" spans="1:152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29"/>
      <c r="AK371" s="143"/>
      <c r="AL371" s="143"/>
      <c r="AM371" s="29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</row>
    <row r="372" spans="1:152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29"/>
      <c r="AK372" s="143"/>
      <c r="AL372" s="143"/>
      <c r="AM372" s="29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</row>
    <row r="373" spans="1:152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29"/>
      <c r="AK373" s="143"/>
      <c r="AL373" s="143"/>
      <c r="AM373" s="29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</row>
    <row r="374" spans="1:152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29"/>
      <c r="AK374" s="143"/>
      <c r="AL374" s="143"/>
      <c r="AM374" s="29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</row>
    <row r="375" spans="1:152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29"/>
      <c r="AK375" s="143"/>
      <c r="AL375" s="143"/>
      <c r="AM375" s="29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</row>
    <row r="376" spans="1:152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29"/>
      <c r="AK376" s="143"/>
      <c r="AL376" s="143"/>
      <c r="AM376" s="29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</row>
    <row r="377" spans="1:152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29"/>
      <c r="AK377" s="143"/>
      <c r="AL377" s="143"/>
      <c r="AM377" s="29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</row>
    <row r="378" spans="1:152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29"/>
      <c r="AK378" s="143"/>
      <c r="AL378" s="143"/>
      <c r="AM378" s="29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</row>
    <row r="379" spans="1:152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29"/>
      <c r="AK379" s="143"/>
      <c r="AL379" s="143"/>
      <c r="AM379" s="29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</row>
    <row r="380" spans="1:152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29"/>
      <c r="AK380" s="143"/>
      <c r="AL380" s="143"/>
      <c r="AM380" s="29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</row>
    <row r="381" spans="1:152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29"/>
      <c r="AK381" s="143"/>
      <c r="AL381" s="143"/>
      <c r="AM381" s="29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</row>
    <row r="382" spans="1:152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29"/>
      <c r="AK382" s="143"/>
      <c r="AL382" s="143"/>
      <c r="AM382" s="29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</row>
    <row r="383" spans="1:152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29"/>
      <c r="AK383" s="143"/>
      <c r="AL383" s="143"/>
      <c r="AM383" s="29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</row>
    <row r="384" spans="1:152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29"/>
      <c r="AK384" s="143"/>
      <c r="AL384" s="143"/>
      <c r="AM384" s="29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</row>
    <row r="385" spans="1:152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29"/>
      <c r="AK385" s="143"/>
      <c r="AL385" s="143"/>
      <c r="AM385" s="29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</row>
    <row r="386" spans="1:152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29"/>
      <c r="AK386" s="143"/>
      <c r="AL386" s="143"/>
      <c r="AM386" s="29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</row>
    <row r="387" spans="1:152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29"/>
      <c r="AK387" s="143"/>
      <c r="AL387" s="143"/>
      <c r="AM387" s="29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</row>
    <row r="388" spans="1:152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29"/>
      <c r="AK388" s="143"/>
      <c r="AL388" s="143"/>
      <c r="AM388" s="29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</row>
    <row r="389" spans="1:152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29"/>
      <c r="AK389" s="143"/>
      <c r="AL389" s="143"/>
      <c r="AM389" s="29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</row>
    <row r="390" spans="1:152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29"/>
      <c r="AK390" s="143"/>
      <c r="AL390" s="143"/>
      <c r="AM390" s="29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</row>
    <row r="391" spans="1:152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29"/>
      <c r="AK391" s="143"/>
      <c r="AL391" s="143"/>
      <c r="AM391" s="29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</row>
    <row r="392" spans="1:152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29"/>
      <c r="AK392" s="143"/>
      <c r="AL392" s="143"/>
      <c r="AM392" s="29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</row>
    <row r="393" spans="1:152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29"/>
      <c r="AK393" s="143"/>
      <c r="AL393" s="143"/>
      <c r="AM393" s="29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</row>
    <row r="394" spans="1:152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29"/>
      <c r="AK394" s="143"/>
      <c r="AL394" s="143"/>
      <c r="AM394" s="29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</row>
    <row r="395" spans="1:152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29"/>
      <c r="AK395" s="143"/>
      <c r="AL395" s="143"/>
      <c r="AM395" s="29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</row>
    <row r="396" spans="1:152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29"/>
      <c r="AK396" s="143"/>
      <c r="AL396" s="143"/>
      <c r="AM396" s="29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</row>
    <row r="397" spans="1:152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29"/>
      <c r="AK397" s="143"/>
      <c r="AL397" s="143"/>
      <c r="AM397" s="29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</row>
    <row r="398" spans="1:152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29"/>
      <c r="AK398" s="143"/>
      <c r="AL398" s="143"/>
      <c r="AM398" s="29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</row>
    <row r="399" spans="1:152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29"/>
      <c r="AK399" s="143"/>
      <c r="AL399" s="143"/>
      <c r="AM399" s="29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</row>
    <row r="400" spans="1:152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29"/>
      <c r="AK400" s="143"/>
      <c r="AL400" s="143"/>
      <c r="AM400" s="29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</row>
    <row r="401" spans="1:152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29"/>
      <c r="AK401" s="143"/>
      <c r="AL401" s="143"/>
      <c r="AM401" s="29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</row>
    <row r="402" spans="1:152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29"/>
      <c r="AK402" s="143"/>
      <c r="AL402" s="143"/>
      <c r="AM402" s="29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</row>
    <row r="403" spans="1:152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29"/>
      <c r="AK403" s="143"/>
      <c r="AL403" s="143"/>
      <c r="AM403" s="29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</row>
    <row r="404" spans="1:152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29"/>
      <c r="AK404" s="143"/>
      <c r="AL404" s="143"/>
      <c r="AM404" s="29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</row>
    <row r="405" spans="1:152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29"/>
      <c r="AK405" s="143"/>
      <c r="AL405" s="143"/>
      <c r="AM405" s="29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</row>
    <row r="406" spans="1:152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29"/>
      <c r="AK406" s="143"/>
      <c r="AL406" s="143"/>
      <c r="AM406" s="29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</row>
    <row r="407" spans="1:152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29"/>
      <c r="AK407" s="143"/>
      <c r="AL407" s="143"/>
      <c r="AM407" s="29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</row>
    <row r="408" spans="1:152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29"/>
      <c r="AK408" s="143"/>
      <c r="AL408" s="143"/>
      <c r="AM408" s="29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</row>
    <row r="409" spans="1:152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29"/>
      <c r="AK409" s="143"/>
      <c r="AL409" s="143"/>
      <c r="AM409" s="29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</row>
    <row r="410" spans="1:152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29"/>
      <c r="AK410" s="143"/>
      <c r="AL410" s="143"/>
      <c r="AM410" s="29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</row>
    <row r="411" spans="1:152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29"/>
      <c r="AK411" s="143"/>
      <c r="AL411" s="143"/>
      <c r="AM411" s="29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</row>
    <row r="412" spans="1:152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29"/>
      <c r="AK412" s="143"/>
      <c r="AL412" s="143"/>
      <c r="AM412" s="29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</row>
    <row r="413" spans="1:152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29"/>
      <c r="AK413" s="143"/>
      <c r="AL413" s="143"/>
      <c r="AM413" s="29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</row>
    <row r="414" spans="1:152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29"/>
      <c r="AK414" s="143"/>
      <c r="AL414" s="143"/>
      <c r="AM414" s="29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</row>
    <row r="415" spans="1:152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29"/>
      <c r="AK415" s="143"/>
      <c r="AL415" s="143"/>
      <c r="AM415" s="29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</row>
    <row r="416" spans="1:152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29"/>
      <c r="AK416" s="143"/>
      <c r="AL416" s="143"/>
      <c r="AM416" s="29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</row>
    <row r="417" spans="1:152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29"/>
      <c r="AK417" s="143"/>
      <c r="AL417" s="143"/>
      <c r="AM417" s="29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</row>
    <row r="418" spans="1:152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29"/>
      <c r="AK418" s="143"/>
      <c r="AL418" s="143"/>
      <c r="AM418" s="29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</row>
    <row r="419" spans="1:152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29"/>
      <c r="AK419" s="143"/>
      <c r="AL419" s="143"/>
      <c r="AM419" s="29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</row>
    <row r="420" spans="1:152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29"/>
      <c r="AK420" s="143"/>
      <c r="AL420" s="143"/>
      <c r="AM420" s="29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</row>
    <row r="421" spans="1:152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29"/>
      <c r="AK421" s="143"/>
      <c r="AL421" s="143"/>
      <c r="AM421" s="29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</row>
    <row r="422" spans="1:152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29"/>
      <c r="AK422" s="143"/>
      <c r="AL422" s="143"/>
      <c r="AM422" s="29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</row>
    <row r="423" spans="1:152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29"/>
      <c r="AK423" s="143"/>
      <c r="AL423" s="143"/>
      <c r="AM423" s="29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</row>
    <row r="424" spans="1:152" x14ac:dyDescent="0.25">
      <c r="AJ424" s="5"/>
    </row>
    <row r="425" spans="1:152" x14ac:dyDescent="0.25">
      <c r="AJ425" s="5"/>
    </row>
    <row r="426" spans="1:152" x14ac:dyDescent="0.25">
      <c r="AJ426" s="5"/>
    </row>
    <row r="427" spans="1:152" x14ac:dyDescent="0.25">
      <c r="AJ427" s="5"/>
    </row>
    <row r="428" spans="1:152" x14ac:dyDescent="0.25">
      <c r="AJ428" s="5"/>
    </row>
    <row r="429" spans="1:152" x14ac:dyDescent="0.25">
      <c r="AJ429" s="5"/>
    </row>
    <row r="430" spans="1:152" x14ac:dyDescent="0.25">
      <c r="AJ430" s="5"/>
    </row>
    <row r="431" spans="1:152" x14ac:dyDescent="0.25">
      <c r="AJ431" s="5"/>
    </row>
    <row r="432" spans="1:152" x14ac:dyDescent="0.25">
      <c r="AJ432" s="5"/>
    </row>
    <row r="433" spans="36:36" x14ac:dyDescent="0.25">
      <c r="AJ433" s="5"/>
    </row>
    <row r="434" spans="36:36" x14ac:dyDescent="0.25">
      <c r="AJ434" s="5"/>
    </row>
    <row r="435" spans="36:36" x14ac:dyDescent="0.25">
      <c r="AJ435" s="5"/>
    </row>
    <row r="436" spans="36:36" x14ac:dyDescent="0.25">
      <c r="AJ436" s="5"/>
    </row>
    <row r="437" spans="36:36" x14ac:dyDescent="0.25">
      <c r="AJ437" s="5"/>
    </row>
    <row r="438" spans="36:36" x14ac:dyDescent="0.25">
      <c r="AJ438" s="5"/>
    </row>
    <row r="439" spans="36:36" x14ac:dyDescent="0.25">
      <c r="AJ439" s="5"/>
    </row>
    <row r="440" spans="36:36" x14ac:dyDescent="0.25">
      <c r="AJ440" s="5"/>
    </row>
    <row r="441" spans="36:36" x14ac:dyDescent="0.25">
      <c r="AJ441" s="5"/>
    </row>
    <row r="442" spans="36:36" x14ac:dyDescent="0.25">
      <c r="AJ442" s="5"/>
    </row>
    <row r="443" spans="36:36" x14ac:dyDescent="0.25">
      <c r="AJ443" s="5"/>
    </row>
    <row r="444" spans="36:36" x14ac:dyDescent="0.25">
      <c r="AJ444" s="5"/>
    </row>
    <row r="445" spans="36:36" x14ac:dyDescent="0.25">
      <c r="AJ445" s="5"/>
    </row>
    <row r="446" spans="36:36" x14ac:dyDescent="0.25">
      <c r="AJ446" s="5"/>
    </row>
    <row r="447" spans="36:36" x14ac:dyDescent="0.25">
      <c r="AJ447" s="5"/>
    </row>
    <row r="448" spans="36:36" x14ac:dyDescent="0.25">
      <c r="AJ448" s="5"/>
    </row>
    <row r="449" spans="36:36" x14ac:dyDescent="0.25">
      <c r="AJ449" s="5"/>
    </row>
    <row r="450" spans="36:36" x14ac:dyDescent="0.25">
      <c r="AJ450" s="5"/>
    </row>
    <row r="451" spans="36:36" x14ac:dyDescent="0.25">
      <c r="AJ451" s="5"/>
    </row>
    <row r="452" spans="36:36" x14ac:dyDescent="0.25">
      <c r="AJ452" s="5"/>
    </row>
    <row r="453" spans="36:36" x14ac:dyDescent="0.25">
      <c r="AJ453" s="5"/>
    </row>
    <row r="454" spans="36:36" x14ac:dyDescent="0.25">
      <c r="AJ454" s="5"/>
    </row>
    <row r="455" spans="36:36" x14ac:dyDescent="0.25">
      <c r="AJ455" s="5"/>
    </row>
    <row r="456" spans="36:36" x14ac:dyDescent="0.25">
      <c r="AJ456" s="5"/>
    </row>
    <row r="457" spans="36:36" x14ac:dyDescent="0.25">
      <c r="AJ457" s="5"/>
    </row>
    <row r="458" spans="36:36" x14ac:dyDescent="0.25">
      <c r="AJ458" s="5"/>
    </row>
    <row r="459" spans="36:36" x14ac:dyDescent="0.25">
      <c r="AJ459" s="5"/>
    </row>
    <row r="460" spans="36:36" x14ac:dyDescent="0.25">
      <c r="AJ460" s="5"/>
    </row>
    <row r="461" spans="36:36" x14ac:dyDescent="0.25">
      <c r="AJ461" s="5"/>
    </row>
    <row r="462" spans="36:36" x14ac:dyDescent="0.25">
      <c r="AJ462" s="5"/>
    </row>
    <row r="463" spans="36:36" x14ac:dyDescent="0.25">
      <c r="AJ463" s="5"/>
    </row>
    <row r="464" spans="36:36" x14ac:dyDescent="0.25">
      <c r="AJ464" s="5"/>
    </row>
    <row r="465" spans="36:36" x14ac:dyDescent="0.25">
      <c r="AJ465" s="5"/>
    </row>
    <row r="466" spans="36:36" x14ac:dyDescent="0.25">
      <c r="AJ466" s="5"/>
    </row>
    <row r="467" spans="36:36" x14ac:dyDescent="0.25">
      <c r="AJ467" s="5"/>
    </row>
    <row r="468" spans="36:36" x14ac:dyDescent="0.25">
      <c r="AJ468" s="5"/>
    </row>
    <row r="469" spans="36:36" x14ac:dyDescent="0.25">
      <c r="AJ469" s="5"/>
    </row>
    <row r="470" spans="36:36" x14ac:dyDescent="0.25">
      <c r="AJ470" s="5"/>
    </row>
    <row r="471" spans="36:36" x14ac:dyDescent="0.25">
      <c r="AJ471" s="5"/>
    </row>
    <row r="472" spans="36:36" x14ac:dyDescent="0.25">
      <c r="AJ472" s="5"/>
    </row>
    <row r="473" spans="36:36" x14ac:dyDescent="0.25">
      <c r="AJ473" s="5"/>
    </row>
    <row r="474" spans="36:36" x14ac:dyDescent="0.25">
      <c r="AJ474" s="5"/>
    </row>
    <row r="475" spans="36:36" x14ac:dyDescent="0.25">
      <c r="AJ475" s="5"/>
    </row>
    <row r="476" spans="36:36" x14ac:dyDescent="0.25">
      <c r="AJ476" s="5"/>
    </row>
    <row r="477" spans="36:36" x14ac:dyDescent="0.25">
      <c r="AJ477" s="5"/>
    </row>
    <row r="478" spans="36:36" x14ac:dyDescent="0.25">
      <c r="AJ478" s="5"/>
    </row>
    <row r="479" spans="36:36" x14ac:dyDescent="0.25">
      <c r="AJ479" s="5"/>
    </row>
    <row r="480" spans="36:36" x14ac:dyDescent="0.25">
      <c r="AJ480" s="5"/>
    </row>
    <row r="481" spans="36:36" x14ac:dyDescent="0.25">
      <c r="AJ481" s="5"/>
    </row>
    <row r="482" spans="36:36" x14ac:dyDescent="0.25">
      <c r="AJ482" s="5"/>
    </row>
    <row r="483" spans="36:36" x14ac:dyDescent="0.25">
      <c r="AJ483" s="5"/>
    </row>
    <row r="484" spans="36:36" x14ac:dyDescent="0.25">
      <c r="AJ484" s="5"/>
    </row>
    <row r="485" spans="36:36" x14ac:dyDescent="0.25">
      <c r="AJ485" s="5"/>
    </row>
    <row r="486" spans="36:36" x14ac:dyDescent="0.25">
      <c r="AJ486" s="5"/>
    </row>
    <row r="487" spans="36:36" x14ac:dyDescent="0.25">
      <c r="AJ487" s="5"/>
    </row>
    <row r="488" spans="36:36" x14ac:dyDescent="0.25">
      <c r="AJ488" s="5"/>
    </row>
    <row r="489" spans="36:36" x14ac:dyDescent="0.25">
      <c r="AJ489" s="5"/>
    </row>
    <row r="490" spans="36:36" x14ac:dyDescent="0.25">
      <c r="AJ490" s="5"/>
    </row>
    <row r="491" spans="36:36" x14ac:dyDescent="0.25">
      <c r="AJ491" s="5"/>
    </row>
    <row r="492" spans="36:36" x14ac:dyDescent="0.25">
      <c r="AJ492" s="5"/>
    </row>
    <row r="493" spans="36:36" x14ac:dyDescent="0.25">
      <c r="AJ493" s="5"/>
    </row>
    <row r="494" spans="36:36" x14ac:dyDescent="0.25">
      <c r="AJ494" s="5"/>
    </row>
    <row r="495" spans="36:36" x14ac:dyDescent="0.25">
      <c r="AJ495" s="5"/>
    </row>
    <row r="496" spans="36:36" x14ac:dyDescent="0.25">
      <c r="AJ496" s="5"/>
    </row>
    <row r="497" spans="36:36" x14ac:dyDescent="0.25">
      <c r="AJ497" s="5"/>
    </row>
    <row r="498" spans="36:36" x14ac:dyDescent="0.25">
      <c r="AJ498" s="5"/>
    </row>
    <row r="499" spans="36:36" x14ac:dyDescent="0.25">
      <c r="AJ499" s="5"/>
    </row>
    <row r="500" spans="36:36" x14ac:dyDescent="0.25">
      <c r="AJ500" s="5"/>
    </row>
    <row r="501" spans="36:36" x14ac:dyDescent="0.25">
      <c r="AJ501" s="5"/>
    </row>
    <row r="502" spans="36:36" x14ac:dyDescent="0.25">
      <c r="AJ502" s="5"/>
    </row>
    <row r="503" spans="36:36" x14ac:dyDescent="0.25">
      <c r="AJ503" s="5"/>
    </row>
    <row r="504" spans="36:36" x14ac:dyDescent="0.25">
      <c r="AJ504" s="5"/>
    </row>
    <row r="505" spans="36:36" x14ac:dyDescent="0.25">
      <c r="AJ505" s="5"/>
    </row>
    <row r="506" spans="36:36" x14ac:dyDescent="0.25">
      <c r="AJ506" s="5"/>
    </row>
    <row r="507" spans="36:36" x14ac:dyDescent="0.25">
      <c r="AJ507" s="5"/>
    </row>
    <row r="508" spans="36:36" x14ac:dyDescent="0.25">
      <c r="AJ508" s="5"/>
    </row>
    <row r="509" spans="36:36" x14ac:dyDescent="0.25">
      <c r="AJ509" s="5"/>
    </row>
    <row r="510" spans="36:36" x14ac:dyDescent="0.25">
      <c r="AJ510" s="5"/>
    </row>
    <row r="511" spans="36:36" x14ac:dyDescent="0.25">
      <c r="AJ511" s="5"/>
    </row>
    <row r="512" spans="36:36" x14ac:dyDescent="0.25">
      <c r="AJ512" s="5"/>
    </row>
    <row r="513" spans="36:36" x14ac:dyDescent="0.25">
      <c r="AJ513" s="5"/>
    </row>
    <row r="514" spans="36:36" x14ac:dyDescent="0.25">
      <c r="AJ514" s="5"/>
    </row>
    <row r="515" spans="36:36" x14ac:dyDescent="0.25">
      <c r="AJ515" s="5"/>
    </row>
    <row r="516" spans="36:36" x14ac:dyDescent="0.25">
      <c r="AJ516" s="5"/>
    </row>
    <row r="517" spans="36:36" x14ac:dyDescent="0.25">
      <c r="AJ517" s="5"/>
    </row>
    <row r="518" spans="36:36" x14ac:dyDescent="0.25">
      <c r="AJ518" s="5"/>
    </row>
    <row r="519" spans="36:36" x14ac:dyDescent="0.25">
      <c r="AJ519" s="5"/>
    </row>
    <row r="520" spans="36:36" x14ac:dyDescent="0.25">
      <c r="AJ520" s="5"/>
    </row>
    <row r="521" spans="36:36" x14ac:dyDescent="0.25">
      <c r="AJ521" s="5"/>
    </row>
    <row r="522" spans="36:36" x14ac:dyDescent="0.25">
      <c r="AJ522" s="5"/>
    </row>
    <row r="523" spans="36:36" x14ac:dyDescent="0.25">
      <c r="AJ523" s="5"/>
    </row>
    <row r="524" spans="36:36" x14ac:dyDescent="0.25">
      <c r="AJ524" s="5"/>
    </row>
    <row r="525" spans="36:36" x14ac:dyDescent="0.25">
      <c r="AJ525" s="5"/>
    </row>
    <row r="526" spans="36:36" x14ac:dyDescent="0.25">
      <c r="AJ526" s="5"/>
    </row>
    <row r="527" spans="36:36" x14ac:dyDescent="0.25">
      <c r="AJ527" s="5"/>
    </row>
    <row r="528" spans="36:36" x14ac:dyDescent="0.25">
      <c r="AJ528" s="5"/>
    </row>
    <row r="529" spans="36:36" x14ac:dyDescent="0.25">
      <c r="AJ529" s="5"/>
    </row>
    <row r="530" spans="36:36" x14ac:dyDescent="0.25">
      <c r="AJ530" s="5"/>
    </row>
    <row r="531" spans="36:36" x14ac:dyDescent="0.25">
      <c r="AJ531" s="5"/>
    </row>
    <row r="532" spans="36:36" x14ac:dyDescent="0.25">
      <c r="AJ532" s="5"/>
    </row>
    <row r="533" spans="36:36" x14ac:dyDescent="0.25">
      <c r="AJ533" s="5"/>
    </row>
    <row r="534" spans="36:36" x14ac:dyDescent="0.25">
      <c r="AJ534" s="5"/>
    </row>
    <row r="535" spans="36:36" x14ac:dyDescent="0.25">
      <c r="AJ535" s="5"/>
    </row>
    <row r="536" spans="36:36" x14ac:dyDescent="0.25">
      <c r="AJ536" s="5"/>
    </row>
    <row r="537" spans="36:36" x14ac:dyDescent="0.25">
      <c r="AJ537" s="5"/>
    </row>
    <row r="538" spans="36:36" x14ac:dyDescent="0.25">
      <c r="AJ538" s="5"/>
    </row>
    <row r="539" spans="36:36" x14ac:dyDescent="0.25">
      <c r="AJ539" s="5"/>
    </row>
    <row r="540" spans="36:36" x14ac:dyDescent="0.25">
      <c r="AJ540" s="5"/>
    </row>
    <row r="541" spans="36:36" x14ac:dyDescent="0.25">
      <c r="AJ541" s="5"/>
    </row>
    <row r="542" spans="36:36" x14ac:dyDescent="0.25">
      <c r="AJ542" s="5"/>
    </row>
    <row r="543" spans="36:36" x14ac:dyDescent="0.25">
      <c r="AJ543" s="5"/>
    </row>
    <row r="544" spans="36:36" x14ac:dyDescent="0.25">
      <c r="AJ544" s="5"/>
    </row>
    <row r="545" spans="36:36" x14ac:dyDescent="0.25">
      <c r="AJ545" s="5"/>
    </row>
    <row r="546" spans="36:36" x14ac:dyDescent="0.25">
      <c r="AJ546" s="5"/>
    </row>
    <row r="547" spans="36:36" x14ac:dyDescent="0.25">
      <c r="AJ547" s="5"/>
    </row>
    <row r="548" spans="36:36" x14ac:dyDescent="0.25">
      <c r="AJ548" s="5"/>
    </row>
    <row r="549" spans="36:36" x14ac:dyDescent="0.25">
      <c r="AJ549" s="5"/>
    </row>
    <row r="550" spans="36:36" x14ac:dyDescent="0.25">
      <c r="AJ550" s="5"/>
    </row>
    <row r="551" spans="36:36" x14ac:dyDescent="0.25">
      <c r="AJ551" s="5"/>
    </row>
    <row r="552" spans="36:36" x14ac:dyDescent="0.25">
      <c r="AJ552" s="5"/>
    </row>
    <row r="553" spans="36:36" x14ac:dyDescent="0.25">
      <c r="AJ553" s="5"/>
    </row>
    <row r="554" spans="36:36" x14ac:dyDescent="0.25">
      <c r="AJ554" s="5"/>
    </row>
    <row r="555" spans="36:36" x14ac:dyDescent="0.25">
      <c r="AJ555" s="5"/>
    </row>
    <row r="556" spans="36:36" x14ac:dyDescent="0.25">
      <c r="AJ556" s="5"/>
    </row>
    <row r="557" spans="36:36" x14ac:dyDescent="0.25">
      <c r="AJ557" s="5"/>
    </row>
    <row r="558" spans="36:36" x14ac:dyDescent="0.25">
      <c r="AJ558" s="5"/>
    </row>
    <row r="559" spans="36:36" x14ac:dyDescent="0.25">
      <c r="AJ559" s="5"/>
    </row>
    <row r="560" spans="36:36" x14ac:dyDescent="0.25">
      <c r="AJ560" s="5"/>
    </row>
    <row r="561" spans="36:36" x14ac:dyDescent="0.25">
      <c r="AJ561" s="5"/>
    </row>
    <row r="562" spans="36:36" x14ac:dyDescent="0.25">
      <c r="AJ562" s="5"/>
    </row>
    <row r="563" spans="36:36" x14ac:dyDescent="0.25">
      <c r="AJ563" s="5"/>
    </row>
    <row r="564" spans="36:36" x14ac:dyDescent="0.25">
      <c r="AJ564" s="5"/>
    </row>
    <row r="565" spans="36:36" x14ac:dyDescent="0.25">
      <c r="AJ565" s="5"/>
    </row>
    <row r="566" spans="36:36" x14ac:dyDescent="0.25">
      <c r="AJ566" s="5"/>
    </row>
    <row r="567" spans="36:36" x14ac:dyDescent="0.25">
      <c r="AJ567" s="5"/>
    </row>
    <row r="568" spans="36:36" x14ac:dyDescent="0.25">
      <c r="AJ568" s="5"/>
    </row>
    <row r="569" spans="36:36" x14ac:dyDescent="0.25">
      <c r="AJ569" s="5"/>
    </row>
    <row r="570" spans="36:36" x14ac:dyDescent="0.25">
      <c r="AJ570" s="5"/>
    </row>
    <row r="571" spans="36:36" x14ac:dyDescent="0.25">
      <c r="AJ571" s="5"/>
    </row>
    <row r="572" spans="36:36" x14ac:dyDescent="0.25">
      <c r="AJ572" s="5"/>
    </row>
    <row r="573" spans="36:36" x14ac:dyDescent="0.25">
      <c r="AJ573" s="5"/>
    </row>
    <row r="574" spans="36:36" x14ac:dyDescent="0.25">
      <c r="AJ574" s="5"/>
    </row>
    <row r="575" spans="36:36" x14ac:dyDescent="0.25">
      <c r="AJ575" s="5"/>
    </row>
    <row r="576" spans="36:36" x14ac:dyDescent="0.25">
      <c r="AJ576" s="5"/>
    </row>
    <row r="577" spans="36:36" x14ac:dyDescent="0.25">
      <c r="AJ577" s="5"/>
    </row>
    <row r="578" spans="36:36" x14ac:dyDescent="0.25">
      <c r="AJ578" s="5"/>
    </row>
    <row r="579" spans="36:36" x14ac:dyDescent="0.25">
      <c r="AJ579" s="5"/>
    </row>
    <row r="580" spans="36:36" x14ac:dyDescent="0.25">
      <c r="AJ580" s="5"/>
    </row>
    <row r="581" spans="36:36" x14ac:dyDescent="0.25">
      <c r="AJ581" s="5"/>
    </row>
    <row r="582" spans="36:36" x14ac:dyDescent="0.25">
      <c r="AJ582" s="5"/>
    </row>
    <row r="583" spans="36:36" x14ac:dyDescent="0.25">
      <c r="AJ583" s="5"/>
    </row>
    <row r="584" spans="36:36" x14ac:dyDescent="0.25">
      <c r="AJ584" s="5"/>
    </row>
    <row r="585" spans="36:36" x14ac:dyDescent="0.25">
      <c r="AJ585" s="5"/>
    </row>
    <row r="586" spans="36:36" x14ac:dyDescent="0.25">
      <c r="AJ586" s="5"/>
    </row>
    <row r="587" spans="36:36" x14ac:dyDescent="0.25">
      <c r="AJ587" s="5"/>
    </row>
    <row r="588" spans="36:36" x14ac:dyDescent="0.25">
      <c r="AJ588" s="5"/>
    </row>
    <row r="589" spans="36:36" x14ac:dyDescent="0.25">
      <c r="AJ589" s="5"/>
    </row>
    <row r="590" spans="36:36" x14ac:dyDescent="0.25">
      <c r="AJ590" s="5"/>
    </row>
    <row r="591" spans="36:36" x14ac:dyDescent="0.25">
      <c r="AJ591" s="5"/>
    </row>
    <row r="592" spans="36:36" x14ac:dyDescent="0.25">
      <c r="AJ592" s="5"/>
    </row>
    <row r="593" spans="36:36" x14ac:dyDescent="0.25">
      <c r="AJ593" s="5"/>
    </row>
    <row r="594" spans="36:36" x14ac:dyDescent="0.25">
      <c r="AJ594" s="5"/>
    </row>
    <row r="595" spans="36:36" x14ac:dyDescent="0.25">
      <c r="AJ595" s="5"/>
    </row>
    <row r="596" spans="36:36" x14ac:dyDescent="0.25">
      <c r="AJ596" s="5"/>
    </row>
    <row r="597" spans="36:36" x14ac:dyDescent="0.25">
      <c r="AJ597" s="5"/>
    </row>
    <row r="598" spans="36:36" x14ac:dyDescent="0.25">
      <c r="AJ598" s="5"/>
    </row>
    <row r="599" spans="36:36" x14ac:dyDescent="0.25">
      <c r="AJ599" s="5"/>
    </row>
    <row r="600" spans="36:36" x14ac:dyDescent="0.25">
      <c r="AJ600" s="5"/>
    </row>
    <row r="601" spans="36:36" x14ac:dyDescent="0.25">
      <c r="AJ601" s="5"/>
    </row>
    <row r="602" spans="36:36" x14ac:dyDescent="0.25">
      <c r="AJ602" s="5"/>
    </row>
    <row r="603" spans="36:36" x14ac:dyDescent="0.25">
      <c r="AJ603" s="5"/>
    </row>
    <row r="604" spans="36:36" x14ac:dyDescent="0.25">
      <c r="AJ604" s="5"/>
    </row>
    <row r="605" spans="36:36" x14ac:dyDescent="0.25">
      <c r="AJ605" s="5"/>
    </row>
    <row r="606" spans="36:36" x14ac:dyDescent="0.25">
      <c r="AJ606" s="5"/>
    </row>
    <row r="607" spans="36:36" x14ac:dyDescent="0.25">
      <c r="AJ607" s="5"/>
    </row>
    <row r="608" spans="36:36" x14ac:dyDescent="0.25">
      <c r="AJ608" s="5"/>
    </row>
    <row r="609" spans="36:36" x14ac:dyDescent="0.25">
      <c r="AJ609" s="5"/>
    </row>
    <row r="610" spans="36:36" x14ac:dyDescent="0.25">
      <c r="AJ610" s="5"/>
    </row>
    <row r="611" spans="36:36" x14ac:dyDescent="0.25">
      <c r="AJ611" s="5"/>
    </row>
    <row r="612" spans="36:36" x14ac:dyDescent="0.25">
      <c r="AJ612" s="5"/>
    </row>
    <row r="613" spans="36:36" x14ac:dyDescent="0.25">
      <c r="AJ613" s="5"/>
    </row>
    <row r="614" spans="36:36" x14ac:dyDescent="0.25">
      <c r="AJ614" s="5"/>
    </row>
    <row r="615" spans="36:36" x14ac:dyDescent="0.25">
      <c r="AJ615" s="5"/>
    </row>
    <row r="616" spans="36:36" x14ac:dyDescent="0.25">
      <c r="AJ616" s="5"/>
    </row>
    <row r="617" spans="36:36" x14ac:dyDescent="0.25">
      <c r="AJ617" s="5"/>
    </row>
    <row r="618" spans="36:36" x14ac:dyDescent="0.25">
      <c r="AJ618" s="5"/>
    </row>
    <row r="619" spans="36:36" x14ac:dyDescent="0.25">
      <c r="AJ619" s="5"/>
    </row>
    <row r="620" spans="36:36" x14ac:dyDescent="0.25">
      <c r="AJ620" s="5"/>
    </row>
    <row r="621" spans="36:36" x14ac:dyDescent="0.25">
      <c r="AJ621" s="5"/>
    </row>
    <row r="622" spans="36:36" x14ac:dyDescent="0.25">
      <c r="AJ622" s="5"/>
    </row>
    <row r="623" spans="36:36" x14ac:dyDescent="0.25">
      <c r="AJ623" s="5"/>
    </row>
    <row r="624" spans="36:36" x14ac:dyDescent="0.25">
      <c r="AJ624" s="5"/>
    </row>
    <row r="625" spans="36:36" x14ac:dyDescent="0.25">
      <c r="AJ625" s="5"/>
    </row>
    <row r="626" spans="36:36" x14ac:dyDescent="0.25">
      <c r="AJ626" s="5"/>
    </row>
    <row r="627" spans="36:36" x14ac:dyDescent="0.25">
      <c r="AJ627" s="5"/>
    </row>
    <row r="628" spans="36:36" x14ac:dyDescent="0.25">
      <c r="AJ628" s="5"/>
    </row>
    <row r="629" spans="36:36" x14ac:dyDescent="0.25">
      <c r="AJ629" s="5"/>
    </row>
    <row r="630" spans="36:36" x14ac:dyDescent="0.25">
      <c r="AJ630" s="5"/>
    </row>
    <row r="631" spans="36:36" x14ac:dyDescent="0.25">
      <c r="AJ631" s="5"/>
    </row>
    <row r="632" spans="36:36" x14ac:dyDescent="0.25">
      <c r="AJ632" s="5"/>
    </row>
    <row r="633" spans="36:36" x14ac:dyDescent="0.25">
      <c r="AJ633" s="5"/>
    </row>
    <row r="634" spans="36:36" x14ac:dyDescent="0.25">
      <c r="AJ634" s="5"/>
    </row>
    <row r="635" spans="36:36" x14ac:dyDescent="0.25">
      <c r="AJ635" s="5"/>
    </row>
    <row r="636" spans="36:36" x14ac:dyDescent="0.25">
      <c r="AJ636" s="5"/>
    </row>
    <row r="637" spans="36:36" x14ac:dyDescent="0.25">
      <c r="AJ637" s="5"/>
    </row>
    <row r="638" spans="36:36" x14ac:dyDescent="0.25">
      <c r="AJ638" s="5"/>
    </row>
    <row r="639" spans="36:36" x14ac:dyDescent="0.25">
      <c r="AJ639" s="5"/>
    </row>
    <row r="640" spans="36:36" x14ac:dyDescent="0.25">
      <c r="AJ640" s="5"/>
    </row>
    <row r="641" spans="36:36" x14ac:dyDescent="0.25">
      <c r="AJ641" s="5"/>
    </row>
    <row r="642" spans="36:36" x14ac:dyDescent="0.25">
      <c r="AJ642" s="5"/>
    </row>
    <row r="643" spans="36:36" x14ac:dyDescent="0.25">
      <c r="AJ643" s="5"/>
    </row>
    <row r="644" spans="36:36" x14ac:dyDescent="0.25">
      <c r="AJ644" s="5"/>
    </row>
    <row r="645" spans="36:36" x14ac:dyDescent="0.25">
      <c r="AJ645" s="5"/>
    </row>
    <row r="646" spans="36:36" x14ac:dyDescent="0.25">
      <c r="AJ646" s="5"/>
    </row>
    <row r="647" spans="36:36" x14ac:dyDescent="0.25">
      <c r="AJ647" s="5"/>
    </row>
    <row r="648" spans="36:36" x14ac:dyDescent="0.25">
      <c r="AJ648" s="5"/>
    </row>
    <row r="649" spans="36:36" x14ac:dyDescent="0.25">
      <c r="AJ649" s="5"/>
    </row>
    <row r="650" spans="36:36" x14ac:dyDescent="0.25">
      <c r="AJ650" s="5"/>
    </row>
    <row r="651" spans="36:36" x14ac:dyDescent="0.25">
      <c r="AJ651" s="5"/>
    </row>
    <row r="652" spans="36:36" x14ac:dyDescent="0.25">
      <c r="AJ652" s="5"/>
    </row>
    <row r="653" spans="36:36" x14ac:dyDescent="0.25">
      <c r="AJ653" s="5"/>
    </row>
    <row r="654" spans="36:36" x14ac:dyDescent="0.25">
      <c r="AJ654" s="5"/>
    </row>
    <row r="655" spans="36:36" x14ac:dyDescent="0.25">
      <c r="AJ655" s="5"/>
    </row>
    <row r="656" spans="36:36" x14ac:dyDescent="0.25">
      <c r="AJ656" s="5"/>
    </row>
    <row r="657" spans="36:36" x14ac:dyDescent="0.25">
      <c r="AJ657" s="5"/>
    </row>
    <row r="658" spans="36:36" x14ac:dyDescent="0.25">
      <c r="AJ658" s="5"/>
    </row>
    <row r="659" spans="36:36" x14ac:dyDescent="0.25">
      <c r="AJ659" s="5"/>
    </row>
    <row r="660" spans="36:36" x14ac:dyDescent="0.25">
      <c r="AJ660" s="5"/>
    </row>
    <row r="661" spans="36:36" x14ac:dyDescent="0.25">
      <c r="AJ661" s="5"/>
    </row>
    <row r="662" spans="36:36" x14ac:dyDescent="0.25">
      <c r="AJ662" s="5"/>
    </row>
    <row r="663" spans="36:36" x14ac:dyDescent="0.25">
      <c r="AJ663" s="5"/>
    </row>
    <row r="664" spans="36:36" x14ac:dyDescent="0.25">
      <c r="AJ664" s="5"/>
    </row>
    <row r="665" spans="36:36" x14ac:dyDescent="0.25">
      <c r="AJ665" s="5"/>
    </row>
    <row r="666" spans="36:36" x14ac:dyDescent="0.25">
      <c r="AJ666" s="5"/>
    </row>
    <row r="667" spans="36:36" x14ac:dyDescent="0.25">
      <c r="AJ667" s="5"/>
    </row>
    <row r="668" spans="36:36" x14ac:dyDescent="0.25">
      <c r="AJ668" s="5"/>
    </row>
    <row r="669" spans="36:36" x14ac:dyDescent="0.25">
      <c r="AJ669" s="5"/>
    </row>
    <row r="670" spans="36:36" x14ac:dyDescent="0.25">
      <c r="AJ670" s="5"/>
    </row>
    <row r="671" spans="36:36" x14ac:dyDescent="0.25">
      <c r="AJ671" s="5"/>
    </row>
    <row r="672" spans="36:36" x14ac:dyDescent="0.25">
      <c r="AJ672" s="5"/>
    </row>
    <row r="673" spans="36:36" x14ac:dyDescent="0.25">
      <c r="AJ673" s="5"/>
    </row>
    <row r="674" spans="36:36" x14ac:dyDescent="0.25">
      <c r="AJ674" s="5"/>
    </row>
    <row r="675" spans="36:36" x14ac:dyDescent="0.25">
      <c r="AJ675" s="5"/>
    </row>
    <row r="676" spans="36:36" x14ac:dyDescent="0.25">
      <c r="AJ676" s="5"/>
    </row>
    <row r="677" spans="36:36" x14ac:dyDescent="0.25">
      <c r="AJ677" s="5"/>
    </row>
    <row r="678" spans="36:36" x14ac:dyDescent="0.25">
      <c r="AJ678" s="5"/>
    </row>
    <row r="679" spans="36:36" x14ac:dyDescent="0.25">
      <c r="AJ679" s="5"/>
    </row>
    <row r="680" spans="36:36" x14ac:dyDescent="0.25">
      <c r="AJ680" s="5"/>
    </row>
    <row r="681" spans="36:36" x14ac:dyDescent="0.25">
      <c r="AJ681" s="5"/>
    </row>
    <row r="682" spans="36:36" x14ac:dyDescent="0.25">
      <c r="AJ682" s="5"/>
    </row>
    <row r="683" spans="36:36" x14ac:dyDescent="0.25">
      <c r="AJ683" s="5"/>
    </row>
    <row r="684" spans="36:36" x14ac:dyDescent="0.25">
      <c r="AJ684" s="5"/>
    </row>
    <row r="685" spans="36:36" x14ac:dyDescent="0.25">
      <c r="AJ685" s="5"/>
    </row>
    <row r="686" spans="36:36" x14ac:dyDescent="0.25">
      <c r="AJ686" s="5"/>
    </row>
    <row r="687" spans="36:36" x14ac:dyDescent="0.25">
      <c r="AJ687" s="5"/>
    </row>
    <row r="688" spans="36:36" x14ac:dyDescent="0.25">
      <c r="AJ688" s="5"/>
    </row>
    <row r="689" spans="36:36" x14ac:dyDescent="0.25">
      <c r="AJ689" s="5"/>
    </row>
    <row r="690" spans="36:36" x14ac:dyDescent="0.25">
      <c r="AJ690" s="5"/>
    </row>
    <row r="691" spans="36:36" x14ac:dyDescent="0.25">
      <c r="AJ691" s="5"/>
    </row>
    <row r="692" spans="36:36" x14ac:dyDescent="0.25">
      <c r="AJ692" s="5"/>
    </row>
    <row r="693" spans="36:36" x14ac:dyDescent="0.25">
      <c r="AJ693" s="5"/>
    </row>
    <row r="694" spans="36:36" x14ac:dyDescent="0.25">
      <c r="AJ694" s="5"/>
    </row>
    <row r="695" spans="36:36" x14ac:dyDescent="0.25">
      <c r="AJ695" s="5"/>
    </row>
    <row r="696" spans="36:36" x14ac:dyDescent="0.25">
      <c r="AJ696" s="5"/>
    </row>
    <row r="697" spans="36:36" x14ac:dyDescent="0.25">
      <c r="AJ697" s="5"/>
    </row>
    <row r="698" spans="36:36" x14ac:dyDescent="0.25">
      <c r="AJ698" s="5"/>
    </row>
    <row r="699" spans="36:36" x14ac:dyDescent="0.25">
      <c r="AJ699" s="5"/>
    </row>
    <row r="700" spans="36:36" x14ac:dyDescent="0.25">
      <c r="AJ700" s="5"/>
    </row>
    <row r="701" spans="36:36" x14ac:dyDescent="0.25">
      <c r="AJ701" s="5"/>
    </row>
    <row r="702" spans="36:36" x14ac:dyDescent="0.25">
      <c r="AJ702" s="5"/>
    </row>
    <row r="703" spans="36:36" x14ac:dyDescent="0.25">
      <c r="AJ703" s="5"/>
    </row>
    <row r="704" spans="36:36" x14ac:dyDescent="0.25">
      <c r="AJ704" s="5"/>
    </row>
    <row r="705" spans="36:36" x14ac:dyDescent="0.25">
      <c r="AJ705" s="5"/>
    </row>
    <row r="706" spans="36:36" x14ac:dyDescent="0.25">
      <c r="AJ706" s="5"/>
    </row>
    <row r="707" spans="36:36" x14ac:dyDescent="0.25">
      <c r="AJ707" s="5"/>
    </row>
    <row r="708" spans="36:36" x14ac:dyDescent="0.25">
      <c r="AJ708" s="5"/>
    </row>
    <row r="709" spans="36:36" x14ac:dyDescent="0.25">
      <c r="AJ709" s="5"/>
    </row>
    <row r="710" spans="36:36" x14ac:dyDescent="0.25">
      <c r="AJ710" s="5"/>
    </row>
    <row r="711" spans="36:36" x14ac:dyDescent="0.25">
      <c r="AJ711" s="5"/>
    </row>
    <row r="712" spans="36:36" x14ac:dyDescent="0.25">
      <c r="AJ712" s="5"/>
    </row>
    <row r="713" spans="36:36" x14ac:dyDescent="0.25">
      <c r="AJ713" s="5"/>
    </row>
    <row r="714" spans="36:36" x14ac:dyDescent="0.25">
      <c r="AJ714" s="5"/>
    </row>
    <row r="715" spans="36:36" x14ac:dyDescent="0.25">
      <c r="AJ715" s="5"/>
    </row>
    <row r="716" spans="36:36" x14ac:dyDescent="0.25">
      <c r="AJ716" s="5"/>
    </row>
    <row r="717" spans="36:36" x14ac:dyDescent="0.25">
      <c r="AJ717" s="5"/>
    </row>
    <row r="718" spans="36:36" x14ac:dyDescent="0.25">
      <c r="AJ718" s="5"/>
    </row>
    <row r="719" spans="36:36" x14ac:dyDescent="0.25">
      <c r="AJ719" s="5"/>
    </row>
    <row r="720" spans="36:36" x14ac:dyDescent="0.25">
      <c r="AJ720" s="5"/>
    </row>
    <row r="721" spans="36:36" x14ac:dyDescent="0.25">
      <c r="AJ721" s="5"/>
    </row>
    <row r="722" spans="36:36" x14ac:dyDescent="0.25">
      <c r="AJ722" s="5"/>
    </row>
    <row r="723" spans="36:36" x14ac:dyDescent="0.25">
      <c r="AJ723" s="5"/>
    </row>
    <row r="724" spans="36:36" x14ac:dyDescent="0.25">
      <c r="AJ724" s="5"/>
    </row>
    <row r="725" spans="36:36" x14ac:dyDescent="0.25">
      <c r="AJ725" s="5"/>
    </row>
    <row r="726" spans="36:36" x14ac:dyDescent="0.25">
      <c r="AJ726" s="5"/>
    </row>
    <row r="727" spans="36:36" x14ac:dyDescent="0.25">
      <c r="AJ727" s="5"/>
    </row>
    <row r="728" spans="36:36" x14ac:dyDescent="0.25">
      <c r="AJ728" s="5"/>
    </row>
    <row r="729" spans="36:36" x14ac:dyDescent="0.25">
      <c r="AJ729" s="5"/>
    </row>
    <row r="730" spans="36:36" x14ac:dyDescent="0.25">
      <c r="AJ730" s="5"/>
    </row>
    <row r="731" spans="36:36" x14ac:dyDescent="0.25">
      <c r="AJ731" s="5"/>
    </row>
    <row r="732" spans="36:36" x14ac:dyDescent="0.25">
      <c r="AJ732" s="5"/>
    </row>
    <row r="733" spans="36:36" x14ac:dyDescent="0.25">
      <c r="AJ733" s="5"/>
    </row>
    <row r="734" spans="36:36" x14ac:dyDescent="0.25">
      <c r="AJ734" s="5"/>
    </row>
    <row r="735" spans="36:36" x14ac:dyDescent="0.25">
      <c r="AJ735" s="5"/>
    </row>
    <row r="736" spans="36:36" x14ac:dyDescent="0.25">
      <c r="AJ736" s="5"/>
    </row>
    <row r="737" spans="36:36" x14ac:dyDescent="0.25">
      <c r="AJ737" s="5"/>
    </row>
    <row r="738" spans="36:36" x14ac:dyDescent="0.25">
      <c r="AJ738" s="5"/>
    </row>
    <row r="739" spans="36:36" x14ac:dyDescent="0.25">
      <c r="AJ739" s="5"/>
    </row>
    <row r="740" spans="36:36" x14ac:dyDescent="0.25">
      <c r="AJ740" s="5"/>
    </row>
    <row r="741" spans="36:36" x14ac:dyDescent="0.25">
      <c r="AJ741" s="5"/>
    </row>
    <row r="742" spans="36:36" x14ac:dyDescent="0.25">
      <c r="AJ742" s="5"/>
    </row>
    <row r="743" spans="36:36" x14ac:dyDescent="0.25">
      <c r="AJ743" s="5"/>
    </row>
    <row r="744" spans="36:36" x14ac:dyDescent="0.25">
      <c r="AJ744" s="5"/>
    </row>
    <row r="745" spans="36:36" x14ac:dyDescent="0.25">
      <c r="AJ745" s="5"/>
    </row>
    <row r="746" spans="36:36" x14ac:dyDescent="0.25">
      <c r="AJ746" s="5"/>
    </row>
    <row r="747" spans="36:36" x14ac:dyDescent="0.25">
      <c r="AJ747" s="5"/>
    </row>
    <row r="748" spans="36:36" x14ac:dyDescent="0.25">
      <c r="AJ748" s="5"/>
    </row>
    <row r="749" spans="36:36" x14ac:dyDescent="0.25">
      <c r="AJ749" s="5"/>
    </row>
    <row r="750" spans="36:36" x14ac:dyDescent="0.25">
      <c r="AJ750" s="5"/>
    </row>
    <row r="751" spans="36:36" x14ac:dyDescent="0.25">
      <c r="AJ751" s="5"/>
    </row>
    <row r="752" spans="36:36" x14ac:dyDescent="0.25">
      <c r="AJ752" s="5"/>
    </row>
    <row r="753" spans="36:36" x14ac:dyDescent="0.25">
      <c r="AJ753" s="5"/>
    </row>
    <row r="754" spans="36:36" x14ac:dyDescent="0.25">
      <c r="AJ754" s="5"/>
    </row>
    <row r="755" spans="36:36" x14ac:dyDescent="0.25">
      <c r="AJ755" s="5"/>
    </row>
    <row r="756" spans="36:36" x14ac:dyDescent="0.25">
      <c r="AJ756" s="5"/>
    </row>
    <row r="757" spans="36:36" x14ac:dyDescent="0.25">
      <c r="AJ757" s="5"/>
    </row>
    <row r="758" spans="36:36" x14ac:dyDescent="0.25">
      <c r="AJ758" s="5"/>
    </row>
    <row r="759" spans="36:36" x14ac:dyDescent="0.25">
      <c r="AJ759" s="5"/>
    </row>
    <row r="760" spans="36:36" x14ac:dyDescent="0.25">
      <c r="AJ760" s="5"/>
    </row>
    <row r="761" spans="36:36" x14ac:dyDescent="0.25">
      <c r="AJ761" s="5"/>
    </row>
    <row r="762" spans="36:36" x14ac:dyDescent="0.25">
      <c r="AJ762" s="5"/>
    </row>
    <row r="763" spans="36:36" x14ac:dyDescent="0.25">
      <c r="AJ763" s="5"/>
    </row>
    <row r="764" spans="36:36" x14ac:dyDescent="0.25">
      <c r="AJ764" s="5"/>
    </row>
    <row r="765" spans="36:36" x14ac:dyDescent="0.25">
      <c r="AJ765" s="5"/>
    </row>
    <row r="766" spans="36:36" x14ac:dyDescent="0.25">
      <c r="AJ766" s="5"/>
    </row>
    <row r="767" spans="36:36" x14ac:dyDescent="0.25">
      <c r="AJ767" s="5"/>
    </row>
    <row r="768" spans="36:36" x14ac:dyDescent="0.25">
      <c r="AJ768" s="5"/>
    </row>
    <row r="769" spans="36:36" x14ac:dyDescent="0.25">
      <c r="AJ769" s="5"/>
    </row>
    <row r="770" spans="36:36" x14ac:dyDescent="0.25">
      <c r="AJ770" s="5"/>
    </row>
    <row r="771" spans="36:36" x14ac:dyDescent="0.25">
      <c r="AJ771" s="5"/>
    </row>
    <row r="772" spans="36:36" x14ac:dyDescent="0.25">
      <c r="AJ772" s="5"/>
    </row>
    <row r="773" spans="36:36" x14ac:dyDescent="0.25">
      <c r="AJ773" s="5"/>
    </row>
    <row r="774" spans="36:36" x14ac:dyDescent="0.25">
      <c r="AJ774" s="5"/>
    </row>
    <row r="775" spans="36:36" x14ac:dyDescent="0.25">
      <c r="AJ775" s="5"/>
    </row>
    <row r="776" spans="36:36" x14ac:dyDescent="0.25">
      <c r="AJ776" s="5"/>
    </row>
    <row r="777" spans="36:36" x14ac:dyDescent="0.25">
      <c r="AJ777" s="5"/>
    </row>
    <row r="778" spans="36:36" x14ac:dyDescent="0.25">
      <c r="AJ778" s="5"/>
    </row>
    <row r="779" spans="36:36" x14ac:dyDescent="0.25">
      <c r="AJ779" s="5"/>
    </row>
    <row r="780" spans="36:36" x14ac:dyDescent="0.25">
      <c r="AJ780" s="5"/>
    </row>
    <row r="781" spans="36:36" x14ac:dyDescent="0.25">
      <c r="AJ781" s="5"/>
    </row>
    <row r="782" spans="36:36" x14ac:dyDescent="0.25">
      <c r="AJ782" s="5"/>
    </row>
    <row r="783" spans="36:36" x14ac:dyDescent="0.25">
      <c r="AJ783" s="5"/>
    </row>
    <row r="784" spans="36:36" x14ac:dyDescent="0.25">
      <c r="AJ784" s="5"/>
    </row>
    <row r="785" spans="36:36" x14ac:dyDescent="0.25">
      <c r="AJ785" s="5"/>
    </row>
    <row r="786" spans="36:36" x14ac:dyDescent="0.25">
      <c r="AJ786" s="5"/>
    </row>
    <row r="787" spans="36:36" x14ac:dyDescent="0.25">
      <c r="AJ787" s="5"/>
    </row>
    <row r="788" spans="36:36" x14ac:dyDescent="0.25">
      <c r="AJ788" s="5"/>
    </row>
    <row r="789" spans="36:36" x14ac:dyDescent="0.25">
      <c r="AJ789" s="5"/>
    </row>
    <row r="790" spans="36:36" x14ac:dyDescent="0.25">
      <c r="AJ790" s="5"/>
    </row>
    <row r="791" spans="36:36" x14ac:dyDescent="0.25">
      <c r="AJ791" s="5"/>
    </row>
    <row r="792" spans="36:36" x14ac:dyDescent="0.25">
      <c r="AJ792" s="5"/>
    </row>
    <row r="793" spans="36:36" x14ac:dyDescent="0.25">
      <c r="AJ793" s="5"/>
    </row>
    <row r="794" spans="36:36" x14ac:dyDescent="0.25">
      <c r="AJ794" s="5"/>
    </row>
    <row r="795" spans="36:36" x14ac:dyDescent="0.25">
      <c r="AJ795" s="5"/>
    </row>
    <row r="796" spans="36:36" x14ac:dyDescent="0.25">
      <c r="AJ796" s="5"/>
    </row>
    <row r="797" spans="36:36" x14ac:dyDescent="0.25">
      <c r="AJ797" s="5"/>
    </row>
    <row r="798" spans="36:36" x14ac:dyDescent="0.25">
      <c r="AJ798" s="5"/>
    </row>
    <row r="799" spans="36:36" x14ac:dyDescent="0.25">
      <c r="AJ799" s="5"/>
    </row>
    <row r="800" spans="36:36" x14ac:dyDescent="0.25">
      <c r="AJ800" s="5"/>
    </row>
    <row r="801" spans="36:36" x14ac:dyDescent="0.25">
      <c r="AJ801" s="5"/>
    </row>
    <row r="802" spans="36:36" x14ac:dyDescent="0.25">
      <c r="AJ802" s="5"/>
    </row>
    <row r="803" spans="36:36" x14ac:dyDescent="0.25">
      <c r="AJ803" s="5"/>
    </row>
    <row r="804" spans="36:36" x14ac:dyDescent="0.25">
      <c r="AJ804" s="5"/>
    </row>
    <row r="805" spans="36:36" x14ac:dyDescent="0.25">
      <c r="AJ805" s="5"/>
    </row>
    <row r="806" spans="36:36" x14ac:dyDescent="0.25">
      <c r="AJ806" s="5"/>
    </row>
    <row r="807" spans="36:36" x14ac:dyDescent="0.25">
      <c r="AJ807" s="5"/>
    </row>
    <row r="808" spans="36:36" x14ac:dyDescent="0.25">
      <c r="AJ808" s="5"/>
    </row>
    <row r="809" spans="36:36" x14ac:dyDescent="0.25">
      <c r="AJ809" s="5"/>
    </row>
    <row r="810" spans="36:36" x14ac:dyDescent="0.25">
      <c r="AJ810" s="5"/>
    </row>
    <row r="811" spans="36:36" x14ac:dyDescent="0.25">
      <c r="AJ811" s="5"/>
    </row>
    <row r="812" spans="36:36" x14ac:dyDescent="0.25">
      <c r="AJ812" s="5"/>
    </row>
    <row r="813" spans="36:36" x14ac:dyDescent="0.25">
      <c r="AJ813" s="5"/>
    </row>
    <row r="814" spans="36:36" x14ac:dyDescent="0.25">
      <c r="AJ814" s="5"/>
    </row>
    <row r="815" spans="36:36" x14ac:dyDescent="0.25">
      <c r="AJ815" s="5"/>
    </row>
    <row r="816" spans="36:36" x14ac:dyDescent="0.25">
      <c r="AJ816" s="5"/>
    </row>
    <row r="817" spans="36:36" x14ac:dyDescent="0.25">
      <c r="AJ817" s="5"/>
    </row>
    <row r="818" spans="36:36" x14ac:dyDescent="0.25">
      <c r="AJ818" s="5"/>
    </row>
    <row r="819" spans="36:36" x14ac:dyDescent="0.25">
      <c r="AJ819" s="5"/>
    </row>
    <row r="820" spans="36:36" x14ac:dyDescent="0.25">
      <c r="AJ820" s="5"/>
    </row>
    <row r="821" spans="36:36" x14ac:dyDescent="0.25">
      <c r="AJ821" s="5"/>
    </row>
    <row r="822" spans="36:36" x14ac:dyDescent="0.25">
      <c r="AJ822" s="5"/>
    </row>
    <row r="823" spans="36:36" x14ac:dyDescent="0.25">
      <c r="AJ823" s="5"/>
    </row>
    <row r="824" spans="36:36" x14ac:dyDescent="0.25">
      <c r="AJ824" s="5"/>
    </row>
    <row r="825" spans="36:36" x14ac:dyDescent="0.25">
      <c r="AJ825" s="5"/>
    </row>
    <row r="826" spans="36:36" x14ac:dyDescent="0.25">
      <c r="AJ826" s="5"/>
    </row>
    <row r="827" spans="36:36" x14ac:dyDescent="0.25">
      <c r="AJ827" s="5"/>
    </row>
    <row r="828" spans="36:36" x14ac:dyDescent="0.25">
      <c r="AJ828" s="5"/>
    </row>
    <row r="829" spans="36:36" x14ac:dyDescent="0.25">
      <c r="AJ829" s="5"/>
    </row>
    <row r="830" spans="36:36" x14ac:dyDescent="0.25">
      <c r="AJ830" s="5"/>
    </row>
    <row r="831" spans="36:36" x14ac:dyDescent="0.25">
      <c r="AJ831" s="5"/>
    </row>
    <row r="832" spans="36:36" x14ac:dyDescent="0.25">
      <c r="AJ832" s="5"/>
    </row>
    <row r="833" spans="36:36" x14ac:dyDescent="0.25">
      <c r="AJ833" s="5"/>
    </row>
    <row r="834" spans="36:36" x14ac:dyDescent="0.25">
      <c r="AJ834" s="5"/>
    </row>
    <row r="835" spans="36:36" x14ac:dyDescent="0.25">
      <c r="AJ835" s="5"/>
    </row>
    <row r="836" spans="36:36" x14ac:dyDescent="0.25">
      <c r="AJ836" s="5"/>
    </row>
    <row r="837" spans="36:36" x14ac:dyDescent="0.25">
      <c r="AJ837" s="5"/>
    </row>
    <row r="838" spans="36:36" x14ac:dyDescent="0.25">
      <c r="AJ838" s="5"/>
    </row>
    <row r="839" spans="36:36" x14ac:dyDescent="0.25">
      <c r="AJ839" s="5"/>
    </row>
    <row r="840" spans="36:36" x14ac:dyDescent="0.25">
      <c r="AJ840" s="5"/>
    </row>
    <row r="841" spans="36:36" x14ac:dyDescent="0.25">
      <c r="AJ841" s="5"/>
    </row>
    <row r="842" spans="36:36" x14ac:dyDescent="0.25">
      <c r="AJ842" s="5"/>
    </row>
    <row r="843" spans="36:36" x14ac:dyDescent="0.25">
      <c r="AJ843" s="5"/>
    </row>
    <row r="844" spans="36:36" x14ac:dyDescent="0.25">
      <c r="AJ844" s="5"/>
    </row>
    <row r="845" spans="36:36" x14ac:dyDescent="0.25">
      <c r="AJ845" s="5"/>
    </row>
    <row r="846" spans="36:36" x14ac:dyDescent="0.25">
      <c r="AJ846" s="5"/>
    </row>
    <row r="847" spans="36:36" x14ac:dyDescent="0.25">
      <c r="AJ847" s="5"/>
    </row>
    <row r="848" spans="36:36" x14ac:dyDescent="0.25">
      <c r="AJ848" s="5"/>
    </row>
    <row r="849" spans="36:36" x14ac:dyDescent="0.25">
      <c r="AJ849" s="5"/>
    </row>
    <row r="850" spans="36:36" x14ac:dyDescent="0.25">
      <c r="AJ850" s="5"/>
    </row>
    <row r="851" spans="36:36" x14ac:dyDescent="0.25">
      <c r="AJ851" s="5"/>
    </row>
    <row r="852" spans="36:36" x14ac:dyDescent="0.25">
      <c r="AJ852" s="5"/>
    </row>
    <row r="853" spans="36:36" x14ac:dyDescent="0.25">
      <c r="AJ853" s="5"/>
    </row>
    <row r="854" spans="36:36" x14ac:dyDescent="0.25">
      <c r="AJ854" s="5"/>
    </row>
    <row r="855" spans="36:36" x14ac:dyDescent="0.25">
      <c r="AJ855" s="5"/>
    </row>
    <row r="856" spans="36:36" x14ac:dyDescent="0.25">
      <c r="AJ856" s="5"/>
    </row>
    <row r="857" spans="36:36" x14ac:dyDescent="0.25">
      <c r="AJ857" s="5"/>
    </row>
    <row r="858" spans="36:36" x14ac:dyDescent="0.25">
      <c r="AJ858" s="5"/>
    </row>
    <row r="859" spans="36:36" x14ac:dyDescent="0.25">
      <c r="AJ859" s="5"/>
    </row>
    <row r="860" spans="36:36" x14ac:dyDescent="0.25">
      <c r="AJ860" s="5"/>
    </row>
    <row r="861" spans="36:36" x14ac:dyDescent="0.25">
      <c r="AJ861" s="5"/>
    </row>
    <row r="862" spans="36:36" x14ac:dyDescent="0.25">
      <c r="AJ862" s="5"/>
    </row>
    <row r="863" spans="36:36" x14ac:dyDescent="0.25">
      <c r="AJ863" s="5"/>
    </row>
    <row r="864" spans="36:36" x14ac:dyDescent="0.25">
      <c r="AJ864" s="5"/>
    </row>
    <row r="865" spans="36:36" x14ac:dyDescent="0.25">
      <c r="AJ865" s="5"/>
    </row>
    <row r="866" spans="36:36" x14ac:dyDescent="0.25">
      <c r="AJ866" s="5"/>
    </row>
    <row r="867" spans="36:36" x14ac:dyDescent="0.25">
      <c r="AJ867" s="5"/>
    </row>
    <row r="868" spans="36:36" x14ac:dyDescent="0.25">
      <c r="AJ868" s="5"/>
    </row>
    <row r="869" spans="36:36" x14ac:dyDescent="0.25">
      <c r="AJ869" s="5"/>
    </row>
    <row r="870" spans="36:36" x14ac:dyDescent="0.25">
      <c r="AJ870" s="5"/>
    </row>
    <row r="871" spans="36:36" x14ac:dyDescent="0.25">
      <c r="AJ871" s="5"/>
    </row>
    <row r="872" spans="36:36" x14ac:dyDescent="0.25">
      <c r="AJ872" s="5"/>
    </row>
    <row r="873" spans="36:36" x14ac:dyDescent="0.25">
      <c r="AJ873" s="5"/>
    </row>
    <row r="874" spans="36:36" x14ac:dyDescent="0.25">
      <c r="AJ874" s="5"/>
    </row>
    <row r="875" spans="36:36" x14ac:dyDescent="0.25">
      <c r="AJ875" s="5"/>
    </row>
    <row r="876" spans="36:36" x14ac:dyDescent="0.25">
      <c r="AJ876" s="5"/>
    </row>
    <row r="877" spans="36:36" x14ac:dyDescent="0.25">
      <c r="AJ877" s="5"/>
    </row>
    <row r="878" spans="36:36" x14ac:dyDescent="0.25">
      <c r="AJ878" s="5"/>
    </row>
    <row r="879" spans="36:36" x14ac:dyDescent="0.25">
      <c r="AJ879" s="5"/>
    </row>
    <row r="880" spans="36:36" x14ac:dyDescent="0.25">
      <c r="AJ880" s="5"/>
    </row>
    <row r="881" spans="36:36" x14ac:dyDescent="0.25">
      <c r="AJ881" s="5"/>
    </row>
    <row r="882" spans="36:36" x14ac:dyDescent="0.25">
      <c r="AJ882" s="5"/>
    </row>
    <row r="883" spans="36:36" x14ac:dyDescent="0.25">
      <c r="AJ883" s="5"/>
    </row>
    <row r="884" spans="36:36" x14ac:dyDescent="0.25">
      <c r="AJ884" s="5"/>
    </row>
    <row r="885" spans="36:36" x14ac:dyDescent="0.25">
      <c r="AJ885" s="5"/>
    </row>
    <row r="886" spans="36:36" x14ac:dyDescent="0.25">
      <c r="AJ886" s="5"/>
    </row>
    <row r="887" spans="36:36" x14ac:dyDescent="0.25">
      <c r="AJ887" s="5"/>
    </row>
    <row r="888" spans="36:36" x14ac:dyDescent="0.25">
      <c r="AJ888" s="5"/>
    </row>
    <row r="889" spans="36:36" x14ac:dyDescent="0.25">
      <c r="AJ889" s="5"/>
    </row>
    <row r="890" spans="36:36" x14ac:dyDescent="0.25">
      <c r="AJ890" s="5"/>
    </row>
    <row r="891" spans="36:36" x14ac:dyDescent="0.25">
      <c r="AJ891" s="5"/>
    </row>
    <row r="892" spans="36:36" x14ac:dyDescent="0.25">
      <c r="AJ892" s="5"/>
    </row>
    <row r="893" spans="36:36" x14ac:dyDescent="0.25">
      <c r="AJ893" s="5"/>
    </row>
    <row r="894" spans="36:36" x14ac:dyDescent="0.25">
      <c r="AJ894" s="5"/>
    </row>
    <row r="895" spans="36:36" x14ac:dyDescent="0.25">
      <c r="AJ895" s="5"/>
    </row>
    <row r="896" spans="36:36" x14ac:dyDescent="0.25">
      <c r="AJ896" s="5"/>
    </row>
    <row r="897" spans="36:36" x14ac:dyDescent="0.25">
      <c r="AJ897" s="5"/>
    </row>
    <row r="898" spans="36:36" x14ac:dyDescent="0.25">
      <c r="AJ898" s="5"/>
    </row>
    <row r="899" spans="36:36" x14ac:dyDescent="0.25">
      <c r="AJ899" s="5"/>
    </row>
    <row r="900" spans="36:36" x14ac:dyDescent="0.25">
      <c r="AJ900" s="5"/>
    </row>
    <row r="901" spans="36:36" x14ac:dyDescent="0.25">
      <c r="AJ901" s="5"/>
    </row>
    <row r="902" spans="36:36" x14ac:dyDescent="0.25">
      <c r="AJ902" s="5"/>
    </row>
    <row r="903" spans="36:36" x14ac:dyDescent="0.25">
      <c r="AJ903" s="5"/>
    </row>
    <row r="904" spans="36:36" x14ac:dyDescent="0.25">
      <c r="AJ904" s="5"/>
    </row>
    <row r="905" spans="36:36" x14ac:dyDescent="0.25">
      <c r="AJ905" s="5"/>
    </row>
    <row r="906" spans="36:36" x14ac:dyDescent="0.25">
      <c r="AJ906" s="5"/>
    </row>
    <row r="907" spans="36:36" x14ac:dyDescent="0.25">
      <c r="AJ907" s="5"/>
    </row>
    <row r="908" spans="36:36" x14ac:dyDescent="0.25">
      <c r="AJ908" s="5"/>
    </row>
    <row r="909" spans="36:36" x14ac:dyDescent="0.25">
      <c r="AJ909" s="5"/>
    </row>
    <row r="910" spans="36:36" x14ac:dyDescent="0.25">
      <c r="AJ910" s="5"/>
    </row>
    <row r="911" spans="36:36" x14ac:dyDescent="0.25">
      <c r="AJ911" s="5"/>
    </row>
    <row r="912" spans="36:36" x14ac:dyDescent="0.25">
      <c r="AJ912" s="5"/>
    </row>
    <row r="913" spans="36:36" x14ac:dyDescent="0.25">
      <c r="AJ913" s="5"/>
    </row>
    <row r="914" spans="36:36" x14ac:dyDescent="0.25">
      <c r="AJ914" s="5"/>
    </row>
    <row r="915" spans="36:36" x14ac:dyDescent="0.25">
      <c r="AJ915" s="5"/>
    </row>
    <row r="916" spans="36:36" x14ac:dyDescent="0.25">
      <c r="AJ916" s="5"/>
    </row>
    <row r="917" spans="36:36" x14ac:dyDescent="0.25">
      <c r="AJ917" s="5"/>
    </row>
    <row r="918" spans="36:36" x14ac:dyDescent="0.25">
      <c r="AJ918" s="5"/>
    </row>
    <row r="919" spans="36:36" x14ac:dyDescent="0.25">
      <c r="AJ919" s="5"/>
    </row>
    <row r="920" spans="36:36" x14ac:dyDescent="0.25">
      <c r="AJ920" s="5"/>
    </row>
    <row r="921" spans="36:36" x14ac:dyDescent="0.25">
      <c r="AJ921" s="5"/>
    </row>
    <row r="922" spans="36:36" x14ac:dyDescent="0.25">
      <c r="AJ922" s="5"/>
    </row>
    <row r="923" spans="36:36" x14ac:dyDescent="0.25">
      <c r="AJ923" s="5"/>
    </row>
    <row r="924" spans="36:36" x14ac:dyDescent="0.25">
      <c r="AJ924" s="5"/>
    </row>
    <row r="925" spans="36:36" x14ac:dyDescent="0.25">
      <c r="AJ925" s="5"/>
    </row>
    <row r="926" spans="36:36" x14ac:dyDescent="0.25">
      <c r="AJ926" s="5"/>
    </row>
    <row r="927" spans="36:36" x14ac:dyDescent="0.25">
      <c r="AJ927" s="5"/>
    </row>
    <row r="928" spans="36:36" x14ac:dyDescent="0.25">
      <c r="AJ928" s="5"/>
    </row>
    <row r="929" spans="36:36" x14ac:dyDescent="0.25">
      <c r="AJ929" s="5"/>
    </row>
    <row r="930" spans="36:36" x14ac:dyDescent="0.25">
      <c r="AJ930" s="5"/>
    </row>
    <row r="931" spans="36:36" x14ac:dyDescent="0.25">
      <c r="AJ931" s="5"/>
    </row>
    <row r="932" spans="36:36" x14ac:dyDescent="0.25">
      <c r="AJ932" s="5"/>
    </row>
    <row r="933" spans="36:36" x14ac:dyDescent="0.25">
      <c r="AJ933" s="5"/>
    </row>
    <row r="934" spans="36:36" x14ac:dyDescent="0.25">
      <c r="AJ934" s="5"/>
    </row>
    <row r="935" spans="36:36" x14ac:dyDescent="0.25">
      <c r="AJ935" s="5"/>
    </row>
    <row r="936" spans="36:36" x14ac:dyDescent="0.25">
      <c r="AJ936" s="5"/>
    </row>
    <row r="937" spans="36:36" x14ac:dyDescent="0.25">
      <c r="AJ937" s="5"/>
    </row>
    <row r="938" spans="36:36" x14ac:dyDescent="0.25">
      <c r="AJ938" s="5"/>
    </row>
    <row r="939" spans="36:36" x14ac:dyDescent="0.25">
      <c r="AJ939" s="5"/>
    </row>
    <row r="940" spans="36:36" x14ac:dyDescent="0.25">
      <c r="AJ940" s="5"/>
    </row>
    <row r="941" spans="36:36" x14ac:dyDescent="0.25">
      <c r="AJ941" s="5"/>
    </row>
    <row r="942" spans="36:36" x14ac:dyDescent="0.25">
      <c r="AJ942" s="5"/>
    </row>
    <row r="943" spans="36:36" x14ac:dyDescent="0.25">
      <c r="AJ943" s="5"/>
    </row>
    <row r="944" spans="36:36" x14ac:dyDescent="0.25">
      <c r="AJ944" s="5"/>
    </row>
    <row r="945" spans="36:36" x14ac:dyDescent="0.25">
      <c r="AJ945" s="5"/>
    </row>
    <row r="946" spans="36:36" x14ac:dyDescent="0.25">
      <c r="AJ946" s="5"/>
    </row>
    <row r="947" spans="36:36" x14ac:dyDescent="0.25">
      <c r="AJ947" s="5"/>
    </row>
    <row r="948" spans="36:36" x14ac:dyDescent="0.25">
      <c r="AJ948" s="5"/>
    </row>
    <row r="949" spans="36:36" x14ac:dyDescent="0.25">
      <c r="AJ949" s="5"/>
    </row>
    <row r="950" spans="36:36" x14ac:dyDescent="0.25">
      <c r="AJ950" s="5"/>
    </row>
    <row r="951" spans="36:36" x14ac:dyDescent="0.25">
      <c r="AJ951" s="5"/>
    </row>
    <row r="952" spans="36:36" x14ac:dyDescent="0.25">
      <c r="AJ952" s="5"/>
    </row>
    <row r="953" spans="36:36" x14ac:dyDescent="0.25">
      <c r="AJ953" s="5"/>
    </row>
    <row r="954" spans="36:36" x14ac:dyDescent="0.25">
      <c r="AJ954" s="5"/>
    </row>
    <row r="955" spans="36:36" x14ac:dyDescent="0.25">
      <c r="AJ955" s="5"/>
    </row>
    <row r="956" spans="36:36" x14ac:dyDescent="0.25">
      <c r="AJ956" s="5"/>
    </row>
    <row r="957" spans="36:36" x14ac:dyDescent="0.25">
      <c r="AJ957" s="5"/>
    </row>
    <row r="958" spans="36:36" x14ac:dyDescent="0.25">
      <c r="AJ958" s="5"/>
    </row>
    <row r="959" spans="36:36" x14ac:dyDescent="0.25">
      <c r="AJ959" s="5"/>
    </row>
    <row r="960" spans="36:36" x14ac:dyDescent="0.25">
      <c r="AJ960" s="5"/>
    </row>
    <row r="961" spans="36:36" x14ac:dyDescent="0.25">
      <c r="AJ961" s="5"/>
    </row>
    <row r="962" spans="36:36" x14ac:dyDescent="0.25">
      <c r="AJ962" s="5"/>
    </row>
    <row r="963" spans="36:36" x14ac:dyDescent="0.25">
      <c r="AJ963" s="5"/>
    </row>
    <row r="964" spans="36:36" x14ac:dyDescent="0.25">
      <c r="AJ964" s="5"/>
    </row>
    <row r="965" spans="36:36" x14ac:dyDescent="0.25">
      <c r="AJ965" s="5"/>
    </row>
    <row r="966" spans="36:36" x14ac:dyDescent="0.25">
      <c r="AJ966" s="5"/>
    </row>
    <row r="967" spans="36:36" x14ac:dyDescent="0.25">
      <c r="AJ967" s="5"/>
    </row>
    <row r="968" spans="36:36" x14ac:dyDescent="0.25">
      <c r="AJ968" s="5"/>
    </row>
    <row r="969" spans="36:36" x14ac:dyDescent="0.25">
      <c r="AJ969" s="5"/>
    </row>
    <row r="970" spans="36:36" x14ac:dyDescent="0.25">
      <c r="AJ970" s="5"/>
    </row>
    <row r="971" spans="36:36" x14ac:dyDescent="0.25">
      <c r="AJ971" s="5"/>
    </row>
    <row r="972" spans="36:36" x14ac:dyDescent="0.25">
      <c r="AJ972" s="5"/>
    </row>
    <row r="973" spans="36:36" x14ac:dyDescent="0.25">
      <c r="AJ973" s="5"/>
    </row>
    <row r="974" spans="36:36" x14ac:dyDescent="0.25">
      <c r="AJ974" s="5"/>
    </row>
    <row r="975" spans="36:36" x14ac:dyDescent="0.25">
      <c r="AJ975" s="5"/>
    </row>
    <row r="976" spans="36:36" x14ac:dyDescent="0.25">
      <c r="AJ976" s="5"/>
    </row>
    <row r="977" spans="36:36" x14ac:dyDescent="0.25">
      <c r="AJ977" s="5"/>
    </row>
    <row r="978" spans="36:36" x14ac:dyDescent="0.25">
      <c r="AJ978" s="5"/>
    </row>
    <row r="979" spans="36:36" x14ac:dyDescent="0.25">
      <c r="AJ979" s="5"/>
    </row>
    <row r="980" spans="36:36" x14ac:dyDescent="0.25">
      <c r="AJ980" s="5"/>
    </row>
    <row r="981" spans="36:36" x14ac:dyDescent="0.25">
      <c r="AJ981" s="5"/>
    </row>
    <row r="982" spans="36:36" x14ac:dyDescent="0.25">
      <c r="AJ982" s="5"/>
    </row>
    <row r="983" spans="36:36" x14ac:dyDescent="0.25">
      <c r="AJ983" s="5"/>
    </row>
    <row r="984" spans="36:36" x14ac:dyDescent="0.25">
      <c r="AJ984" s="5"/>
    </row>
    <row r="985" spans="36:36" x14ac:dyDescent="0.25">
      <c r="AJ985" s="5"/>
    </row>
    <row r="986" spans="36:36" x14ac:dyDescent="0.25">
      <c r="AJ986" s="5"/>
    </row>
    <row r="987" spans="36:36" x14ac:dyDescent="0.25">
      <c r="AJ987" s="5"/>
    </row>
    <row r="988" spans="36:36" x14ac:dyDescent="0.25">
      <c r="AJ988" s="5"/>
    </row>
    <row r="989" spans="36:36" x14ac:dyDescent="0.25">
      <c r="AJ989" s="5"/>
    </row>
    <row r="990" spans="36:36" x14ac:dyDescent="0.25">
      <c r="AJ990" s="5"/>
    </row>
    <row r="991" spans="36:36" x14ac:dyDescent="0.25">
      <c r="AJ991" s="5"/>
    </row>
    <row r="992" spans="36:36" x14ac:dyDescent="0.25">
      <c r="AJ992" s="5"/>
    </row>
    <row r="993" spans="36:36" x14ac:dyDescent="0.25">
      <c r="AJ993" s="5"/>
    </row>
    <row r="994" spans="36:36" x14ac:dyDescent="0.25">
      <c r="AJ994" s="5"/>
    </row>
    <row r="995" spans="36:36" x14ac:dyDescent="0.25">
      <c r="AJ995" s="5"/>
    </row>
    <row r="996" spans="36:36" x14ac:dyDescent="0.25">
      <c r="AJ996" s="5"/>
    </row>
    <row r="997" spans="36:36" x14ac:dyDescent="0.25">
      <c r="AJ997" s="5"/>
    </row>
    <row r="998" spans="36:36" x14ac:dyDescent="0.25">
      <c r="AJ998" s="5"/>
    </row>
    <row r="999" spans="36:36" x14ac:dyDescent="0.25">
      <c r="AJ999" s="5"/>
    </row>
    <row r="1000" spans="36:36" x14ac:dyDescent="0.25">
      <c r="AJ1000" s="5"/>
    </row>
    <row r="1001" spans="36:36" x14ac:dyDescent="0.25">
      <c r="AJ1001" s="5"/>
    </row>
    <row r="1002" spans="36:36" x14ac:dyDescent="0.25">
      <c r="AJ1002" s="5"/>
    </row>
    <row r="1003" spans="36:36" x14ac:dyDescent="0.25">
      <c r="AJ1003" s="5"/>
    </row>
    <row r="1004" spans="36:36" x14ac:dyDescent="0.25">
      <c r="AJ1004" s="5"/>
    </row>
    <row r="1005" spans="36:36" x14ac:dyDescent="0.25">
      <c r="AJ1005" s="5"/>
    </row>
    <row r="1006" spans="36:36" x14ac:dyDescent="0.25">
      <c r="AJ1006" s="5"/>
    </row>
    <row r="1007" spans="36:36" x14ac:dyDescent="0.25">
      <c r="AJ1007" s="5"/>
    </row>
    <row r="1008" spans="36:36" x14ac:dyDescent="0.25">
      <c r="AJ1008" s="5"/>
    </row>
    <row r="1009" spans="36:36" x14ac:dyDescent="0.25">
      <c r="AJ1009" s="5"/>
    </row>
    <row r="1010" spans="36:36" x14ac:dyDescent="0.25">
      <c r="AJ1010" s="5"/>
    </row>
    <row r="1011" spans="36:36" x14ac:dyDescent="0.25">
      <c r="AJ1011" s="5"/>
    </row>
    <row r="1012" spans="36:36" x14ac:dyDescent="0.25">
      <c r="AJ1012" s="5"/>
    </row>
    <row r="1013" spans="36:36" x14ac:dyDescent="0.25">
      <c r="AJ1013" s="5"/>
    </row>
    <row r="1014" spans="36:36" x14ac:dyDescent="0.25">
      <c r="AJ1014" s="5"/>
    </row>
    <row r="1015" spans="36:36" x14ac:dyDescent="0.25">
      <c r="AJ1015" s="5"/>
    </row>
    <row r="1016" spans="36:36" x14ac:dyDescent="0.25">
      <c r="AJ1016" s="5"/>
    </row>
    <row r="1017" spans="36:36" x14ac:dyDescent="0.25">
      <c r="AJ1017" s="5"/>
    </row>
    <row r="1018" spans="36:36" x14ac:dyDescent="0.25">
      <c r="AJ1018" s="5"/>
    </row>
    <row r="1019" spans="36:36" x14ac:dyDescent="0.25">
      <c r="AJ1019" s="5"/>
    </row>
    <row r="1020" spans="36:36" x14ac:dyDescent="0.25">
      <c r="AJ1020" s="5"/>
    </row>
    <row r="1021" spans="36:36" x14ac:dyDescent="0.25">
      <c r="AJ1021" s="5"/>
    </row>
    <row r="1022" spans="36:36" x14ac:dyDescent="0.25">
      <c r="AJ1022" s="5"/>
    </row>
    <row r="1023" spans="36:36" x14ac:dyDescent="0.25">
      <c r="AJ1023" s="5"/>
    </row>
    <row r="1024" spans="36:36" x14ac:dyDescent="0.25">
      <c r="AJ1024" s="5"/>
    </row>
    <row r="1025" spans="36:36" x14ac:dyDescent="0.25">
      <c r="AJ1025" s="5"/>
    </row>
    <row r="1026" spans="36:36" x14ac:dyDescent="0.25">
      <c r="AJ1026" s="5"/>
    </row>
    <row r="1027" spans="36:36" x14ac:dyDescent="0.25">
      <c r="AJ1027" s="5"/>
    </row>
    <row r="1028" spans="36:36" x14ac:dyDescent="0.25">
      <c r="AJ1028" s="5"/>
    </row>
    <row r="1029" spans="36:36" x14ac:dyDescent="0.25">
      <c r="AJ1029" s="5"/>
    </row>
    <row r="1030" spans="36:36" x14ac:dyDescent="0.25">
      <c r="AJ1030" s="5"/>
    </row>
    <row r="1031" spans="36:36" x14ac:dyDescent="0.25">
      <c r="AJ1031" s="5"/>
    </row>
    <row r="1032" spans="36:36" x14ac:dyDescent="0.25">
      <c r="AJ1032" s="5"/>
    </row>
    <row r="1033" spans="36:36" x14ac:dyDescent="0.25">
      <c r="AJ1033" s="5"/>
    </row>
    <row r="1034" spans="36:36" x14ac:dyDescent="0.25">
      <c r="AJ1034" s="5"/>
    </row>
    <row r="1035" spans="36:36" x14ac:dyDescent="0.25">
      <c r="AJ1035" s="5"/>
    </row>
    <row r="1036" spans="36:36" x14ac:dyDescent="0.25">
      <c r="AJ1036" s="5"/>
    </row>
    <row r="1037" spans="36:36" x14ac:dyDescent="0.25">
      <c r="AJ1037" s="5"/>
    </row>
    <row r="1038" spans="36:36" x14ac:dyDescent="0.25">
      <c r="AJ1038" s="5"/>
    </row>
    <row r="1039" spans="36:36" x14ac:dyDescent="0.25">
      <c r="AJ1039" s="5"/>
    </row>
    <row r="1040" spans="36:36" x14ac:dyDescent="0.25">
      <c r="AJ1040" s="5"/>
    </row>
    <row r="1041" spans="36:36" x14ac:dyDescent="0.25">
      <c r="AJ1041" s="5"/>
    </row>
    <row r="1042" spans="36:36" x14ac:dyDescent="0.25">
      <c r="AJ1042" s="5"/>
    </row>
    <row r="1043" spans="36:36" x14ac:dyDescent="0.25">
      <c r="AJ1043" s="5"/>
    </row>
    <row r="1044" spans="36:36" x14ac:dyDescent="0.25">
      <c r="AJ1044" s="5"/>
    </row>
    <row r="1045" spans="36:36" x14ac:dyDescent="0.25">
      <c r="AJ1045" s="5"/>
    </row>
    <row r="1046" spans="36:36" x14ac:dyDescent="0.25">
      <c r="AJ1046" s="5"/>
    </row>
    <row r="1047" spans="36:36" x14ac:dyDescent="0.25">
      <c r="AJ1047" s="5"/>
    </row>
    <row r="1048" spans="36:36" x14ac:dyDescent="0.25">
      <c r="AJ1048" s="5"/>
    </row>
    <row r="1049" spans="36:36" x14ac:dyDescent="0.25">
      <c r="AJ1049" s="5"/>
    </row>
    <row r="1050" spans="36:36" x14ac:dyDescent="0.25">
      <c r="AJ1050" s="5"/>
    </row>
    <row r="1051" spans="36:36" x14ac:dyDescent="0.25">
      <c r="AJ1051" s="5"/>
    </row>
    <row r="1052" spans="36:36" x14ac:dyDescent="0.25">
      <c r="AJ1052" s="5"/>
    </row>
    <row r="1053" spans="36:36" x14ac:dyDescent="0.25">
      <c r="AJ1053" s="5"/>
    </row>
    <row r="1054" spans="36:36" x14ac:dyDescent="0.25">
      <c r="AJ1054" s="5"/>
    </row>
    <row r="1055" spans="36:36" x14ac:dyDescent="0.25">
      <c r="AJ1055" s="5"/>
    </row>
    <row r="1056" spans="36:36" x14ac:dyDescent="0.25">
      <c r="AJ1056" s="5"/>
    </row>
    <row r="1057" spans="36:36" x14ac:dyDescent="0.25">
      <c r="AJ1057" s="5"/>
    </row>
    <row r="1058" spans="36:36" x14ac:dyDescent="0.25">
      <c r="AJ1058" s="5"/>
    </row>
    <row r="1059" spans="36:36" x14ac:dyDescent="0.25">
      <c r="AJ1059" s="5"/>
    </row>
    <row r="1060" spans="36:36" x14ac:dyDescent="0.25">
      <c r="AJ1060" s="5"/>
    </row>
    <row r="1061" spans="36:36" x14ac:dyDescent="0.25">
      <c r="AJ1061" s="5"/>
    </row>
    <row r="1062" spans="36:36" x14ac:dyDescent="0.25">
      <c r="AJ1062" s="5"/>
    </row>
    <row r="1063" spans="36:36" x14ac:dyDescent="0.25">
      <c r="AJ1063" s="5"/>
    </row>
    <row r="1064" spans="36:36" x14ac:dyDescent="0.25">
      <c r="AJ1064" s="5"/>
    </row>
    <row r="1065" spans="36:36" x14ac:dyDescent="0.25">
      <c r="AJ1065" s="5"/>
    </row>
    <row r="1066" spans="36:36" x14ac:dyDescent="0.25">
      <c r="AJ1066" s="5"/>
    </row>
    <row r="1067" spans="36:36" x14ac:dyDescent="0.25">
      <c r="AJ1067" s="5"/>
    </row>
    <row r="1068" spans="36:36" x14ac:dyDescent="0.25">
      <c r="AJ1068" s="5"/>
    </row>
    <row r="1069" spans="36:36" x14ac:dyDescent="0.25">
      <c r="AJ1069" s="5"/>
    </row>
    <row r="1070" spans="36:36" x14ac:dyDescent="0.25">
      <c r="AJ1070" s="5"/>
    </row>
    <row r="1071" spans="36:36" x14ac:dyDescent="0.25">
      <c r="AJ1071" s="5"/>
    </row>
    <row r="1072" spans="36:36" x14ac:dyDescent="0.25">
      <c r="AJ1072" s="5"/>
    </row>
    <row r="1073" spans="36:36" x14ac:dyDescent="0.25">
      <c r="AJ1073" s="5"/>
    </row>
    <row r="1074" spans="36:36" x14ac:dyDescent="0.25">
      <c r="AJ1074" s="5"/>
    </row>
    <row r="1075" spans="36:36" x14ac:dyDescent="0.25">
      <c r="AJ1075" s="5"/>
    </row>
    <row r="1076" spans="36:36" x14ac:dyDescent="0.25">
      <c r="AJ1076" s="5"/>
    </row>
    <row r="1077" spans="36:36" x14ac:dyDescent="0.25">
      <c r="AJ1077" s="5"/>
    </row>
    <row r="1078" spans="36:36" x14ac:dyDescent="0.25">
      <c r="AJ1078" s="5"/>
    </row>
    <row r="1079" spans="36:36" x14ac:dyDescent="0.25">
      <c r="AJ1079" s="5"/>
    </row>
    <row r="1080" spans="36:36" x14ac:dyDescent="0.25">
      <c r="AJ1080" s="5"/>
    </row>
    <row r="1081" spans="36:36" x14ac:dyDescent="0.25">
      <c r="AJ1081" s="5"/>
    </row>
    <row r="1082" spans="36:36" x14ac:dyDescent="0.25">
      <c r="AJ1082" s="5"/>
    </row>
    <row r="1083" spans="36:36" x14ac:dyDescent="0.25">
      <c r="AJ1083" s="5"/>
    </row>
    <row r="1084" spans="36:36" x14ac:dyDescent="0.25">
      <c r="AJ1084" s="5"/>
    </row>
    <row r="1085" spans="36:36" x14ac:dyDescent="0.25">
      <c r="AJ1085" s="5"/>
    </row>
    <row r="1086" spans="36:36" x14ac:dyDescent="0.25">
      <c r="AJ1086" s="5"/>
    </row>
    <row r="1087" spans="36:36" x14ac:dyDescent="0.25">
      <c r="AJ1087" s="5"/>
    </row>
    <row r="1088" spans="36:36" x14ac:dyDescent="0.25">
      <c r="AJ1088" s="5"/>
    </row>
    <row r="1089" spans="36:36" x14ac:dyDescent="0.25">
      <c r="AJ1089" s="5"/>
    </row>
    <row r="1090" spans="36:36" x14ac:dyDescent="0.25">
      <c r="AJ1090" s="5"/>
    </row>
    <row r="1091" spans="36:36" x14ac:dyDescent="0.25">
      <c r="AJ1091" s="5"/>
    </row>
    <row r="1092" spans="36:36" x14ac:dyDescent="0.25">
      <c r="AJ1092" s="5"/>
    </row>
    <row r="1093" spans="36:36" x14ac:dyDescent="0.25">
      <c r="AJ1093" s="5"/>
    </row>
    <row r="1094" spans="36:36" x14ac:dyDescent="0.25">
      <c r="AJ1094" s="5"/>
    </row>
    <row r="1095" spans="36:36" x14ac:dyDescent="0.25">
      <c r="AJ1095" s="5"/>
    </row>
    <row r="1096" spans="36:36" x14ac:dyDescent="0.25">
      <c r="AJ1096" s="5"/>
    </row>
    <row r="1097" spans="36:36" x14ac:dyDescent="0.25">
      <c r="AJ1097" s="5"/>
    </row>
    <row r="1098" spans="36:36" x14ac:dyDescent="0.25">
      <c r="AJ1098" s="5"/>
    </row>
    <row r="1099" spans="36:36" x14ac:dyDescent="0.25">
      <c r="AJ1099" s="5"/>
    </row>
    <row r="1100" spans="36:36" x14ac:dyDescent="0.25">
      <c r="AJ1100" s="5"/>
    </row>
    <row r="1101" spans="36:36" x14ac:dyDescent="0.25">
      <c r="AJ1101" s="5"/>
    </row>
    <row r="1102" spans="36:36" x14ac:dyDescent="0.25">
      <c r="AJ1102" s="5"/>
    </row>
    <row r="1103" spans="36:36" x14ac:dyDescent="0.25">
      <c r="AJ1103" s="5"/>
    </row>
    <row r="1104" spans="36:36" x14ac:dyDescent="0.25">
      <c r="AJ1104" s="5"/>
    </row>
    <row r="1105" spans="36:36" x14ac:dyDescent="0.25">
      <c r="AJ1105" s="5"/>
    </row>
    <row r="1106" spans="36:36" x14ac:dyDescent="0.25">
      <c r="AJ1106" s="5"/>
    </row>
    <row r="1107" spans="36:36" x14ac:dyDescent="0.25">
      <c r="AJ1107" s="5"/>
    </row>
    <row r="1108" spans="36:36" x14ac:dyDescent="0.25">
      <c r="AJ1108" s="5"/>
    </row>
    <row r="1109" spans="36:36" x14ac:dyDescent="0.25">
      <c r="AJ1109" s="5"/>
    </row>
    <row r="1110" spans="36:36" x14ac:dyDescent="0.25">
      <c r="AJ1110" s="5"/>
    </row>
    <row r="1111" spans="36:36" x14ac:dyDescent="0.25">
      <c r="AJ1111" s="5"/>
    </row>
    <row r="1112" spans="36:36" x14ac:dyDescent="0.25">
      <c r="AJ1112" s="5"/>
    </row>
    <row r="1113" spans="36:36" x14ac:dyDescent="0.25">
      <c r="AJ1113" s="5"/>
    </row>
    <row r="1114" spans="36:36" x14ac:dyDescent="0.25">
      <c r="AJ1114" s="5"/>
    </row>
    <row r="1115" spans="36:36" x14ac:dyDescent="0.25">
      <c r="AJ1115" s="5"/>
    </row>
    <row r="1116" spans="36:36" x14ac:dyDescent="0.25">
      <c r="AJ1116" s="5"/>
    </row>
    <row r="1117" spans="36:36" x14ac:dyDescent="0.25">
      <c r="AJ1117" s="5"/>
    </row>
    <row r="1118" spans="36:36" x14ac:dyDescent="0.25">
      <c r="AJ1118" s="5"/>
    </row>
    <row r="1119" spans="36:36" x14ac:dyDescent="0.25">
      <c r="AJ1119" s="5"/>
    </row>
    <row r="1120" spans="36:36" x14ac:dyDescent="0.25">
      <c r="AJ1120" s="5"/>
    </row>
    <row r="1121" spans="36:36" x14ac:dyDescent="0.25">
      <c r="AJ1121" s="5"/>
    </row>
    <row r="1122" spans="36:36" x14ac:dyDescent="0.25">
      <c r="AJ1122" s="5"/>
    </row>
    <row r="1123" spans="36:36" x14ac:dyDescent="0.25">
      <c r="AJ1123" s="5"/>
    </row>
    <row r="1124" spans="36:36" x14ac:dyDescent="0.25">
      <c r="AJ1124" s="5"/>
    </row>
    <row r="1125" spans="36:36" x14ac:dyDescent="0.25">
      <c r="AJ1125" s="5"/>
    </row>
    <row r="1126" spans="36:36" x14ac:dyDescent="0.25">
      <c r="AJ1126" s="5"/>
    </row>
    <row r="1127" spans="36:36" x14ac:dyDescent="0.25">
      <c r="AJ1127" s="5"/>
    </row>
    <row r="1128" spans="36:36" x14ac:dyDescent="0.25">
      <c r="AJ1128" s="5"/>
    </row>
    <row r="1129" spans="36:36" x14ac:dyDescent="0.25">
      <c r="AJ1129" s="5"/>
    </row>
    <row r="1130" spans="36:36" x14ac:dyDescent="0.25">
      <c r="AJ1130" s="5"/>
    </row>
    <row r="1131" spans="36:36" x14ac:dyDescent="0.25">
      <c r="AJ1131" s="5"/>
    </row>
    <row r="1132" spans="36:36" x14ac:dyDescent="0.25">
      <c r="AJ1132" s="5"/>
    </row>
    <row r="1133" spans="36:36" x14ac:dyDescent="0.25">
      <c r="AJ1133" s="5"/>
    </row>
    <row r="1134" spans="36:36" x14ac:dyDescent="0.25">
      <c r="AJ1134" s="5"/>
    </row>
    <row r="1135" spans="36:36" x14ac:dyDescent="0.25">
      <c r="AJ1135" s="5"/>
    </row>
    <row r="1136" spans="36:36" x14ac:dyDescent="0.25">
      <c r="AJ1136" s="5"/>
    </row>
    <row r="1137" spans="36:36" x14ac:dyDescent="0.25">
      <c r="AJ1137" s="5"/>
    </row>
    <row r="1138" spans="36:36" x14ac:dyDescent="0.25">
      <c r="AJ1138" s="5"/>
    </row>
    <row r="1139" spans="36:36" x14ac:dyDescent="0.25">
      <c r="AJ1139" s="5"/>
    </row>
    <row r="1140" spans="36:36" x14ac:dyDescent="0.25">
      <c r="AJ1140" s="5"/>
    </row>
    <row r="1141" spans="36:36" x14ac:dyDescent="0.25">
      <c r="AJ1141" s="5"/>
    </row>
    <row r="1142" spans="36:36" x14ac:dyDescent="0.25">
      <c r="AJ1142" s="5"/>
    </row>
    <row r="1143" spans="36:36" x14ac:dyDescent="0.25">
      <c r="AJ1143" s="5"/>
    </row>
    <row r="1144" spans="36:36" x14ac:dyDescent="0.25">
      <c r="AJ1144" s="5"/>
    </row>
    <row r="1145" spans="36:36" x14ac:dyDescent="0.25">
      <c r="AJ1145" s="5"/>
    </row>
    <row r="1146" spans="36:36" x14ac:dyDescent="0.25">
      <c r="AJ1146" s="5"/>
    </row>
    <row r="1147" spans="36:36" x14ac:dyDescent="0.25">
      <c r="AJ1147" s="5"/>
    </row>
    <row r="1148" spans="36:36" x14ac:dyDescent="0.25">
      <c r="AJ1148" s="5"/>
    </row>
    <row r="1149" spans="36:36" x14ac:dyDescent="0.25">
      <c r="AJ1149" s="5"/>
    </row>
    <row r="1150" spans="36:36" x14ac:dyDescent="0.25">
      <c r="AJ1150" s="5"/>
    </row>
    <row r="1151" spans="36:36" x14ac:dyDescent="0.25">
      <c r="AJ1151" s="5"/>
    </row>
    <row r="1152" spans="36:36" x14ac:dyDescent="0.25">
      <c r="AJ1152" s="5"/>
    </row>
    <row r="1153" spans="36:36" x14ac:dyDescent="0.25">
      <c r="AJ1153" s="5"/>
    </row>
    <row r="1154" spans="36:36" x14ac:dyDescent="0.25">
      <c r="AJ1154" s="5"/>
    </row>
    <row r="1155" spans="36:36" x14ac:dyDescent="0.25">
      <c r="AJ1155" s="5"/>
    </row>
    <row r="1156" spans="36:36" x14ac:dyDescent="0.25">
      <c r="AJ1156" s="5"/>
    </row>
    <row r="1157" spans="36:36" x14ac:dyDescent="0.25">
      <c r="AJ1157" s="5"/>
    </row>
    <row r="1158" spans="36:36" x14ac:dyDescent="0.25">
      <c r="AJ1158" s="5"/>
    </row>
    <row r="1159" spans="36:36" x14ac:dyDescent="0.25">
      <c r="AJ1159" s="5"/>
    </row>
    <row r="1160" spans="36:36" x14ac:dyDescent="0.25">
      <c r="AJ1160" s="5"/>
    </row>
    <row r="1161" spans="36:36" x14ac:dyDescent="0.25">
      <c r="AJ1161" s="5"/>
    </row>
    <row r="1162" spans="36:36" x14ac:dyDescent="0.25">
      <c r="AJ1162" s="5"/>
    </row>
    <row r="1163" spans="36:36" x14ac:dyDescent="0.25">
      <c r="AJ1163" s="5"/>
    </row>
    <row r="1164" spans="36:36" x14ac:dyDescent="0.25">
      <c r="AJ1164" s="5"/>
    </row>
    <row r="1165" spans="36:36" x14ac:dyDescent="0.25">
      <c r="AJ1165" s="5"/>
    </row>
    <row r="1166" spans="36:36" x14ac:dyDescent="0.25">
      <c r="AJ1166" s="5"/>
    </row>
    <row r="1167" spans="36:36" x14ac:dyDescent="0.25">
      <c r="AJ1167" s="5"/>
    </row>
    <row r="1168" spans="36:36" x14ac:dyDescent="0.25">
      <c r="AJ1168" s="5"/>
    </row>
    <row r="1169" spans="36:36" x14ac:dyDescent="0.25">
      <c r="AJ1169" s="5"/>
    </row>
    <row r="1170" spans="36:36" x14ac:dyDescent="0.25">
      <c r="AJ1170" s="5"/>
    </row>
    <row r="1171" spans="36:36" x14ac:dyDescent="0.25">
      <c r="AJ1171" s="5"/>
    </row>
    <row r="1172" spans="36:36" x14ac:dyDescent="0.25">
      <c r="AJ1172" s="5"/>
    </row>
    <row r="1173" spans="36:36" x14ac:dyDescent="0.25">
      <c r="AJ1173" s="5"/>
    </row>
    <row r="1174" spans="36:36" x14ac:dyDescent="0.25">
      <c r="AJ1174" s="5"/>
    </row>
    <row r="1175" spans="36:36" x14ac:dyDescent="0.25">
      <c r="AJ1175" s="5"/>
    </row>
    <row r="1176" spans="36:36" x14ac:dyDescent="0.25">
      <c r="AJ1176" s="5"/>
    </row>
    <row r="1177" spans="36:36" x14ac:dyDescent="0.25">
      <c r="AJ1177" s="5"/>
    </row>
    <row r="1178" spans="36:36" x14ac:dyDescent="0.25">
      <c r="AJ1178" s="5"/>
    </row>
    <row r="1179" spans="36:36" x14ac:dyDescent="0.25">
      <c r="AJ1179" s="5"/>
    </row>
    <row r="1180" spans="36:36" x14ac:dyDescent="0.25">
      <c r="AJ1180" s="5"/>
    </row>
    <row r="1181" spans="36:36" x14ac:dyDescent="0.25">
      <c r="AJ1181" s="5"/>
    </row>
    <row r="1182" spans="36:36" x14ac:dyDescent="0.25">
      <c r="AJ1182" s="5"/>
    </row>
    <row r="1183" spans="36:36" x14ac:dyDescent="0.25">
      <c r="AJ1183" s="5"/>
    </row>
    <row r="1184" spans="36:36" x14ac:dyDescent="0.25">
      <c r="AJ1184" s="5"/>
    </row>
    <row r="1185" spans="36:36" x14ac:dyDescent="0.25">
      <c r="AJ1185" s="5"/>
    </row>
    <row r="1186" spans="36:36" x14ac:dyDescent="0.25">
      <c r="AJ1186" s="5"/>
    </row>
    <row r="1187" spans="36:36" x14ac:dyDescent="0.25">
      <c r="AJ1187" s="5"/>
    </row>
    <row r="1188" spans="36:36" x14ac:dyDescent="0.25">
      <c r="AJ1188" s="5"/>
    </row>
    <row r="1189" spans="36:36" x14ac:dyDescent="0.25">
      <c r="AJ1189" s="5"/>
    </row>
    <row r="1190" spans="36:36" x14ac:dyDescent="0.25">
      <c r="AJ1190" s="5"/>
    </row>
    <row r="1191" spans="36:36" x14ac:dyDescent="0.25">
      <c r="AJ1191" s="5"/>
    </row>
    <row r="1192" spans="36:36" x14ac:dyDescent="0.25">
      <c r="AJ1192" s="5"/>
    </row>
    <row r="1193" spans="36:36" x14ac:dyDescent="0.25">
      <c r="AJ1193" s="5"/>
    </row>
    <row r="1194" spans="36:36" x14ac:dyDescent="0.25">
      <c r="AJ1194" s="5"/>
    </row>
    <row r="1195" spans="36:36" x14ac:dyDescent="0.25">
      <c r="AJ1195" s="5"/>
    </row>
    <row r="1196" spans="36:36" x14ac:dyDescent="0.25">
      <c r="AJ1196" s="5"/>
    </row>
    <row r="1197" spans="36:36" x14ac:dyDescent="0.25">
      <c r="AJ1197" s="5"/>
    </row>
    <row r="1198" spans="36:36" x14ac:dyDescent="0.25">
      <c r="AJ1198" s="5"/>
    </row>
    <row r="1199" spans="36:36" x14ac:dyDescent="0.25">
      <c r="AJ1199" s="5"/>
    </row>
    <row r="1200" spans="36:36" x14ac:dyDescent="0.25">
      <c r="AJ1200" s="5"/>
    </row>
    <row r="1201" spans="36:36" x14ac:dyDescent="0.25">
      <c r="AJ1201" s="5"/>
    </row>
    <row r="1202" spans="36:36" x14ac:dyDescent="0.25">
      <c r="AJ1202" s="5"/>
    </row>
    <row r="1203" spans="36:36" x14ac:dyDescent="0.25">
      <c r="AJ1203" s="5"/>
    </row>
    <row r="1204" spans="36:36" x14ac:dyDescent="0.25">
      <c r="AJ1204" s="5"/>
    </row>
    <row r="1205" spans="36:36" x14ac:dyDescent="0.25">
      <c r="AJ1205" s="5"/>
    </row>
    <row r="1206" spans="36:36" x14ac:dyDescent="0.25">
      <c r="AJ1206" s="5"/>
    </row>
    <row r="1207" spans="36:36" x14ac:dyDescent="0.25">
      <c r="AJ1207" s="5"/>
    </row>
    <row r="1208" spans="36:36" x14ac:dyDescent="0.25">
      <c r="AJ1208" s="5"/>
    </row>
    <row r="1209" spans="36:36" x14ac:dyDescent="0.25">
      <c r="AJ1209" s="5"/>
    </row>
    <row r="1210" spans="36:36" x14ac:dyDescent="0.25">
      <c r="AJ1210" s="5"/>
    </row>
    <row r="1211" spans="36:36" x14ac:dyDescent="0.25">
      <c r="AJ1211" s="5"/>
    </row>
    <row r="1212" spans="36:36" x14ac:dyDescent="0.25">
      <c r="AJ1212" s="5"/>
    </row>
    <row r="1213" spans="36:36" x14ac:dyDescent="0.25">
      <c r="AJ1213" s="5"/>
    </row>
    <row r="1214" spans="36:36" x14ac:dyDescent="0.25">
      <c r="AJ1214" s="5"/>
    </row>
    <row r="1215" spans="36:36" x14ac:dyDescent="0.25">
      <c r="AJ1215" s="5"/>
    </row>
    <row r="1216" spans="36:36" x14ac:dyDescent="0.25">
      <c r="AJ1216" s="5"/>
    </row>
    <row r="1217" spans="36:36" x14ac:dyDescent="0.25">
      <c r="AJ1217" s="5"/>
    </row>
    <row r="1218" spans="36:36" x14ac:dyDescent="0.25">
      <c r="AJ1218" s="5"/>
    </row>
    <row r="1219" spans="36:36" x14ac:dyDescent="0.25">
      <c r="AJ1219" s="5"/>
    </row>
    <row r="1220" spans="36:36" x14ac:dyDescent="0.25">
      <c r="AJ1220" s="5"/>
    </row>
    <row r="1221" spans="36:36" x14ac:dyDescent="0.25">
      <c r="AJ1221" s="5"/>
    </row>
    <row r="1222" spans="36:36" x14ac:dyDescent="0.25">
      <c r="AJ1222" s="5"/>
    </row>
    <row r="1223" spans="36:36" x14ac:dyDescent="0.25">
      <c r="AJ1223" s="5"/>
    </row>
    <row r="1224" spans="36:36" x14ac:dyDescent="0.25">
      <c r="AJ1224" s="5"/>
    </row>
    <row r="1225" spans="36:36" x14ac:dyDescent="0.25">
      <c r="AJ1225" s="5"/>
    </row>
    <row r="1226" spans="36:36" x14ac:dyDescent="0.25">
      <c r="AJ1226" s="5"/>
    </row>
    <row r="1227" spans="36:36" x14ac:dyDescent="0.25">
      <c r="AJ1227" s="5"/>
    </row>
    <row r="1228" spans="36:36" x14ac:dyDescent="0.25">
      <c r="AJ1228" s="5"/>
    </row>
    <row r="1229" spans="36:36" x14ac:dyDescent="0.25">
      <c r="AJ1229" s="5"/>
    </row>
    <row r="1230" spans="36:36" x14ac:dyDescent="0.25">
      <c r="AJ1230" s="5"/>
    </row>
    <row r="1231" spans="36:36" x14ac:dyDescent="0.25">
      <c r="AJ1231" s="5"/>
    </row>
    <row r="1232" spans="36:36" x14ac:dyDescent="0.25">
      <c r="AJ1232" s="5"/>
    </row>
    <row r="1233" spans="36:36" x14ac:dyDescent="0.25">
      <c r="AJ1233" s="5"/>
    </row>
    <row r="1234" spans="36:36" x14ac:dyDescent="0.25">
      <c r="AJ1234" s="5"/>
    </row>
    <row r="1235" spans="36:36" x14ac:dyDescent="0.25">
      <c r="AJ1235" s="5"/>
    </row>
    <row r="1236" spans="36:36" x14ac:dyDescent="0.25">
      <c r="AJ1236" s="5"/>
    </row>
    <row r="1237" spans="36:36" x14ac:dyDescent="0.25">
      <c r="AJ1237" s="5"/>
    </row>
    <row r="1238" spans="36:36" x14ac:dyDescent="0.25">
      <c r="AJ1238" s="5"/>
    </row>
    <row r="1239" spans="36:36" x14ac:dyDescent="0.25">
      <c r="AJ1239" s="5"/>
    </row>
    <row r="1240" spans="36:36" x14ac:dyDescent="0.25">
      <c r="AJ1240" s="5"/>
    </row>
    <row r="1241" spans="36:36" x14ac:dyDescent="0.25">
      <c r="AJ1241" s="5"/>
    </row>
    <row r="1242" spans="36:36" x14ac:dyDescent="0.25">
      <c r="AJ1242" s="5"/>
    </row>
    <row r="1243" spans="36:36" x14ac:dyDescent="0.25">
      <c r="AJ1243" s="5"/>
    </row>
    <row r="1244" spans="36:36" x14ac:dyDescent="0.25">
      <c r="AJ1244" s="5"/>
    </row>
    <row r="1245" spans="36:36" x14ac:dyDescent="0.25">
      <c r="AJ1245" s="5"/>
    </row>
    <row r="1246" spans="36:36" x14ac:dyDescent="0.25">
      <c r="AJ1246" s="5"/>
    </row>
    <row r="1247" spans="36:36" x14ac:dyDescent="0.25">
      <c r="AJ1247" s="5"/>
    </row>
    <row r="1248" spans="36:36" x14ac:dyDescent="0.25">
      <c r="AJ1248" s="5"/>
    </row>
    <row r="1249" spans="36:36" x14ac:dyDescent="0.25">
      <c r="AJ1249" s="5"/>
    </row>
    <row r="1250" spans="36:36" x14ac:dyDescent="0.25">
      <c r="AJ1250" s="5"/>
    </row>
    <row r="1251" spans="36:36" x14ac:dyDescent="0.25">
      <c r="AJ1251" s="5"/>
    </row>
    <row r="1252" spans="36:36" x14ac:dyDescent="0.25">
      <c r="AJ1252" s="5"/>
    </row>
    <row r="1253" spans="36:36" x14ac:dyDescent="0.25">
      <c r="AJ1253" s="5"/>
    </row>
    <row r="1254" spans="36:36" x14ac:dyDescent="0.25">
      <c r="AJ1254" s="5"/>
    </row>
    <row r="1255" spans="36:36" x14ac:dyDescent="0.25">
      <c r="AJ1255" s="5"/>
    </row>
    <row r="1256" spans="36:36" x14ac:dyDescent="0.25">
      <c r="AJ1256" s="5"/>
    </row>
    <row r="1257" spans="36:36" x14ac:dyDescent="0.25">
      <c r="AJ1257" s="5"/>
    </row>
    <row r="1258" spans="36:36" x14ac:dyDescent="0.25">
      <c r="AJ1258" s="5"/>
    </row>
    <row r="1259" spans="36:36" x14ac:dyDescent="0.25">
      <c r="AJ1259" s="5"/>
    </row>
    <row r="1260" spans="36:36" x14ac:dyDescent="0.25">
      <c r="AJ1260" s="5"/>
    </row>
    <row r="1261" spans="36:36" x14ac:dyDescent="0.25">
      <c r="AJ1261" s="5"/>
    </row>
    <row r="1262" spans="36:36" x14ac:dyDescent="0.25">
      <c r="AJ1262" s="5"/>
    </row>
    <row r="1263" spans="36:36" x14ac:dyDescent="0.25">
      <c r="AJ1263" s="5"/>
    </row>
    <row r="1264" spans="36:36" x14ac:dyDescent="0.25">
      <c r="AJ1264" s="5"/>
    </row>
    <row r="1265" spans="36:36" x14ac:dyDescent="0.25">
      <c r="AJ1265" s="5"/>
    </row>
    <row r="1266" spans="36:36" x14ac:dyDescent="0.25">
      <c r="AJ1266" s="5"/>
    </row>
    <row r="1267" spans="36:36" x14ac:dyDescent="0.25">
      <c r="AJ1267" s="5"/>
    </row>
    <row r="1268" spans="36:36" x14ac:dyDescent="0.25">
      <c r="AJ1268" s="5"/>
    </row>
    <row r="1269" spans="36:36" x14ac:dyDescent="0.25">
      <c r="AJ1269" s="5"/>
    </row>
    <row r="1270" spans="36:36" x14ac:dyDescent="0.25">
      <c r="AJ1270" s="5"/>
    </row>
    <row r="1271" spans="36:36" x14ac:dyDescent="0.25">
      <c r="AJ1271" s="5"/>
    </row>
    <row r="1272" spans="36:36" x14ac:dyDescent="0.25">
      <c r="AJ1272" s="5"/>
    </row>
    <row r="1273" spans="36:36" x14ac:dyDescent="0.25">
      <c r="AJ1273" s="5"/>
    </row>
    <row r="1274" spans="36:36" x14ac:dyDescent="0.25">
      <c r="AJ1274" s="5"/>
    </row>
    <row r="1275" spans="36:36" x14ac:dyDescent="0.25">
      <c r="AJ1275" s="5"/>
    </row>
    <row r="1276" spans="36:36" x14ac:dyDescent="0.25">
      <c r="AJ1276" s="5"/>
    </row>
    <row r="1277" spans="36:36" x14ac:dyDescent="0.25">
      <c r="AJ1277" s="5"/>
    </row>
    <row r="1278" spans="36:36" x14ac:dyDescent="0.25">
      <c r="AJ1278" s="5"/>
    </row>
    <row r="1279" spans="36:36" x14ac:dyDescent="0.25">
      <c r="AJ1279" s="5"/>
    </row>
    <row r="1280" spans="36:36" x14ac:dyDescent="0.25">
      <c r="AJ1280" s="5"/>
    </row>
    <row r="1281" spans="36:36" x14ac:dyDescent="0.25">
      <c r="AJ1281" s="5"/>
    </row>
    <row r="1282" spans="36:36" x14ac:dyDescent="0.25">
      <c r="AJ1282" s="5"/>
    </row>
    <row r="1283" spans="36:36" x14ac:dyDescent="0.25">
      <c r="AJ1283" s="5"/>
    </row>
    <row r="1284" spans="36:36" x14ac:dyDescent="0.25">
      <c r="AJ1284" s="5"/>
    </row>
    <row r="1285" spans="36:36" x14ac:dyDescent="0.25">
      <c r="AJ1285" s="5"/>
    </row>
    <row r="1286" spans="36:36" x14ac:dyDescent="0.25">
      <c r="AJ1286" s="5"/>
    </row>
    <row r="1287" spans="36:36" x14ac:dyDescent="0.25">
      <c r="AJ1287" s="5"/>
    </row>
    <row r="1288" spans="36:36" x14ac:dyDescent="0.25">
      <c r="AJ1288" s="5"/>
    </row>
    <row r="1289" spans="36:36" x14ac:dyDescent="0.25">
      <c r="AJ1289" s="5"/>
    </row>
    <row r="1290" spans="36:36" x14ac:dyDescent="0.25">
      <c r="AJ1290" s="5"/>
    </row>
    <row r="1291" spans="36:36" x14ac:dyDescent="0.25">
      <c r="AJ1291" s="5"/>
    </row>
    <row r="1292" spans="36:36" x14ac:dyDescent="0.25">
      <c r="AJ1292" s="5"/>
    </row>
    <row r="1293" spans="36:36" x14ac:dyDescent="0.25">
      <c r="AJ1293" s="5"/>
    </row>
    <row r="1294" spans="36:36" x14ac:dyDescent="0.25">
      <c r="AJ1294" s="5"/>
    </row>
    <row r="1295" spans="36:36" x14ac:dyDescent="0.25">
      <c r="AJ1295" s="5"/>
    </row>
    <row r="1296" spans="36:36" x14ac:dyDescent="0.25">
      <c r="AJ1296" s="5"/>
    </row>
    <row r="1297" spans="36:36" x14ac:dyDescent="0.25">
      <c r="AJ1297" s="5"/>
    </row>
    <row r="1298" spans="36:36" x14ac:dyDescent="0.25">
      <c r="AJ1298" s="5"/>
    </row>
    <row r="1299" spans="36:36" x14ac:dyDescent="0.25">
      <c r="AJ1299" s="5"/>
    </row>
    <row r="1300" spans="36:36" x14ac:dyDescent="0.25">
      <c r="AJ1300" s="5"/>
    </row>
    <row r="1301" spans="36:36" x14ac:dyDescent="0.25">
      <c r="AJ1301" s="5"/>
    </row>
    <row r="1302" spans="36:36" x14ac:dyDescent="0.25">
      <c r="AJ1302" s="5"/>
    </row>
    <row r="1303" spans="36:36" x14ac:dyDescent="0.25">
      <c r="AJ1303" s="5"/>
    </row>
    <row r="1304" spans="36:36" x14ac:dyDescent="0.25">
      <c r="AJ1304" s="5"/>
    </row>
    <row r="1305" spans="36:36" x14ac:dyDescent="0.25">
      <c r="AJ1305" s="5"/>
    </row>
    <row r="1306" spans="36:36" x14ac:dyDescent="0.25">
      <c r="AJ1306" s="5"/>
    </row>
    <row r="1307" spans="36:36" x14ac:dyDescent="0.25">
      <c r="AJ1307" s="5"/>
    </row>
    <row r="1308" spans="36:36" x14ac:dyDescent="0.25">
      <c r="AJ1308" s="5"/>
    </row>
    <row r="1309" spans="36:36" x14ac:dyDescent="0.25">
      <c r="AJ1309" s="5"/>
    </row>
    <row r="1310" spans="36:36" x14ac:dyDescent="0.25">
      <c r="AJ1310" s="5"/>
    </row>
    <row r="1311" spans="36:36" x14ac:dyDescent="0.25">
      <c r="AJ1311" s="5"/>
    </row>
    <row r="1312" spans="36:36" x14ac:dyDescent="0.25">
      <c r="AJ1312" s="5"/>
    </row>
    <row r="1313" spans="36:36" x14ac:dyDescent="0.25">
      <c r="AJ1313" s="5"/>
    </row>
    <row r="1314" spans="36:36" x14ac:dyDescent="0.25">
      <c r="AJ1314" s="5"/>
    </row>
    <row r="1315" spans="36:36" x14ac:dyDescent="0.25">
      <c r="AJ1315" s="5"/>
    </row>
    <row r="1316" spans="36:36" x14ac:dyDescent="0.25">
      <c r="AJ1316" s="5"/>
    </row>
    <row r="1317" spans="36:36" x14ac:dyDescent="0.25">
      <c r="AJ1317" s="5"/>
    </row>
    <row r="1318" spans="36:36" x14ac:dyDescent="0.25">
      <c r="AJ1318" s="5"/>
    </row>
    <row r="1319" spans="36:36" x14ac:dyDescent="0.25">
      <c r="AJ1319" s="5"/>
    </row>
    <row r="1320" spans="36:36" x14ac:dyDescent="0.25">
      <c r="AJ1320" s="5"/>
    </row>
    <row r="1321" spans="36:36" x14ac:dyDescent="0.25">
      <c r="AJ1321" s="5"/>
    </row>
    <row r="1322" spans="36:36" x14ac:dyDescent="0.25">
      <c r="AJ1322" s="5"/>
    </row>
    <row r="1323" spans="36:36" x14ac:dyDescent="0.25">
      <c r="AJ1323" s="5"/>
    </row>
    <row r="1324" spans="36:36" x14ac:dyDescent="0.25">
      <c r="AJ1324" s="5"/>
    </row>
    <row r="1325" spans="36:36" x14ac:dyDescent="0.25">
      <c r="AJ1325" s="5"/>
    </row>
    <row r="1326" spans="36:36" x14ac:dyDescent="0.25">
      <c r="AJ1326" s="5"/>
    </row>
    <row r="1327" spans="36:36" x14ac:dyDescent="0.25">
      <c r="AJ1327" s="5"/>
    </row>
    <row r="1328" spans="36:36" x14ac:dyDescent="0.25">
      <c r="AJ1328" s="5"/>
    </row>
    <row r="1329" spans="36:36" x14ac:dyDescent="0.25">
      <c r="AJ1329" s="5"/>
    </row>
    <row r="1330" spans="36:36" x14ac:dyDescent="0.25">
      <c r="AJ1330" s="5"/>
    </row>
    <row r="1331" spans="36:36" x14ac:dyDescent="0.25">
      <c r="AJ1331" s="5"/>
    </row>
    <row r="1332" spans="36:36" x14ac:dyDescent="0.25">
      <c r="AJ1332" s="5"/>
    </row>
    <row r="1333" spans="36:36" x14ac:dyDescent="0.25">
      <c r="AJ1333" s="5"/>
    </row>
    <row r="1334" spans="36:36" x14ac:dyDescent="0.25">
      <c r="AJ1334" s="5"/>
    </row>
    <row r="1335" spans="36:36" x14ac:dyDescent="0.25">
      <c r="AJ1335" s="5"/>
    </row>
    <row r="1336" spans="36:36" x14ac:dyDescent="0.25">
      <c r="AJ1336" s="5"/>
    </row>
    <row r="1337" spans="36:36" x14ac:dyDescent="0.25">
      <c r="AJ1337" s="5"/>
    </row>
    <row r="1338" spans="36:36" x14ac:dyDescent="0.25">
      <c r="AJ1338" s="5"/>
    </row>
    <row r="1339" spans="36:36" x14ac:dyDescent="0.25">
      <c r="AJ1339" s="5"/>
    </row>
    <row r="1340" spans="36:36" x14ac:dyDescent="0.25">
      <c r="AJ1340" s="5"/>
    </row>
    <row r="1341" spans="36:36" x14ac:dyDescent="0.25">
      <c r="AJ1341" s="5"/>
    </row>
    <row r="1342" spans="36:36" x14ac:dyDescent="0.25">
      <c r="AJ1342" s="5"/>
    </row>
    <row r="1343" spans="36:36" x14ac:dyDescent="0.25">
      <c r="AJ1343" s="5"/>
    </row>
    <row r="1344" spans="36:36" x14ac:dyDescent="0.25">
      <c r="AJ1344" s="5"/>
    </row>
    <row r="1345" spans="36:36" x14ac:dyDescent="0.25">
      <c r="AJ1345" s="5"/>
    </row>
    <row r="1346" spans="36:36" x14ac:dyDescent="0.25">
      <c r="AJ1346" s="5"/>
    </row>
    <row r="1347" spans="36:36" x14ac:dyDescent="0.25">
      <c r="AJ1347" s="5"/>
    </row>
    <row r="1348" spans="36:36" x14ac:dyDescent="0.25">
      <c r="AJ1348" s="5"/>
    </row>
    <row r="1349" spans="36:36" x14ac:dyDescent="0.25">
      <c r="AJ1349" s="5"/>
    </row>
    <row r="1350" spans="36:36" x14ac:dyDescent="0.25">
      <c r="AJ1350" s="5"/>
    </row>
    <row r="1351" spans="36:36" x14ac:dyDescent="0.25">
      <c r="AJ1351" s="5"/>
    </row>
    <row r="1352" spans="36:36" x14ac:dyDescent="0.25">
      <c r="AJ1352" s="5"/>
    </row>
    <row r="1353" spans="36:36" x14ac:dyDescent="0.25">
      <c r="AJ1353" s="5"/>
    </row>
    <row r="1354" spans="36:36" x14ac:dyDescent="0.25">
      <c r="AJ1354" s="5"/>
    </row>
    <row r="1355" spans="36:36" x14ac:dyDescent="0.25">
      <c r="AJ1355" s="5"/>
    </row>
    <row r="1356" spans="36:36" x14ac:dyDescent="0.25">
      <c r="AJ1356" s="5"/>
    </row>
    <row r="1357" spans="36:36" x14ac:dyDescent="0.25">
      <c r="AJ1357" s="5"/>
    </row>
    <row r="1358" spans="36:36" x14ac:dyDescent="0.25">
      <c r="AJ1358" s="5"/>
    </row>
    <row r="1359" spans="36:36" x14ac:dyDescent="0.25">
      <c r="AJ1359" s="5"/>
    </row>
    <row r="1360" spans="36:36" x14ac:dyDescent="0.25">
      <c r="AJ1360" s="5"/>
    </row>
    <row r="1361" spans="36:36" x14ac:dyDescent="0.25">
      <c r="AJ1361" s="5"/>
    </row>
    <row r="1362" spans="36:36" x14ac:dyDescent="0.25">
      <c r="AJ1362" s="5"/>
    </row>
    <row r="1363" spans="36:36" x14ac:dyDescent="0.25">
      <c r="AJ1363" s="5"/>
    </row>
    <row r="1364" spans="36:36" x14ac:dyDescent="0.25">
      <c r="AJ1364" s="5"/>
    </row>
    <row r="1365" spans="36:36" x14ac:dyDescent="0.25">
      <c r="AJ1365" s="5"/>
    </row>
    <row r="1366" spans="36:36" x14ac:dyDescent="0.25">
      <c r="AJ1366" s="5"/>
    </row>
    <row r="1367" spans="36:36" x14ac:dyDescent="0.25">
      <c r="AJ1367" s="5"/>
    </row>
    <row r="1368" spans="36:36" x14ac:dyDescent="0.25">
      <c r="AJ1368" s="5"/>
    </row>
    <row r="1369" spans="36:36" x14ac:dyDescent="0.25">
      <c r="AJ1369" s="5"/>
    </row>
    <row r="1370" spans="36:36" x14ac:dyDescent="0.25">
      <c r="AJ1370" s="5"/>
    </row>
    <row r="1371" spans="36:36" x14ac:dyDescent="0.25">
      <c r="AJ1371" s="5"/>
    </row>
    <row r="1372" spans="36:36" x14ac:dyDescent="0.25">
      <c r="AJ1372" s="5"/>
    </row>
    <row r="1373" spans="36:36" x14ac:dyDescent="0.25">
      <c r="AJ1373" s="5"/>
    </row>
    <row r="1374" spans="36:36" x14ac:dyDescent="0.25">
      <c r="AJ1374" s="5"/>
    </row>
    <row r="1375" spans="36:36" x14ac:dyDescent="0.25">
      <c r="AJ1375" s="5"/>
    </row>
    <row r="1376" spans="36:36" x14ac:dyDescent="0.25">
      <c r="AJ1376" s="5"/>
    </row>
    <row r="1377" spans="36:36" x14ac:dyDescent="0.25">
      <c r="AJ1377" s="5"/>
    </row>
    <row r="1378" spans="36:36" x14ac:dyDescent="0.25">
      <c r="AJ1378" s="5"/>
    </row>
    <row r="1379" spans="36:36" x14ac:dyDescent="0.25">
      <c r="AJ1379" s="5"/>
    </row>
    <row r="1380" spans="36:36" x14ac:dyDescent="0.25">
      <c r="AJ1380" s="5"/>
    </row>
    <row r="1381" spans="36:36" x14ac:dyDescent="0.25">
      <c r="AJ1381" s="5"/>
    </row>
    <row r="1382" spans="36:36" x14ac:dyDescent="0.25">
      <c r="AJ1382" s="5"/>
    </row>
    <row r="1383" spans="36:36" x14ac:dyDescent="0.25">
      <c r="AJ1383" s="5"/>
    </row>
    <row r="1384" spans="36:36" x14ac:dyDescent="0.25">
      <c r="AJ1384" s="5"/>
    </row>
    <row r="1385" spans="36:36" x14ac:dyDescent="0.25">
      <c r="AJ1385" s="5"/>
    </row>
    <row r="1386" spans="36:36" x14ac:dyDescent="0.25">
      <c r="AJ1386" s="5"/>
    </row>
    <row r="1387" spans="36:36" x14ac:dyDescent="0.25">
      <c r="AJ1387" s="5"/>
    </row>
    <row r="1388" spans="36:36" x14ac:dyDescent="0.25">
      <c r="AJ1388" s="5"/>
    </row>
    <row r="1389" spans="36:36" x14ac:dyDescent="0.25">
      <c r="AJ1389" s="5"/>
    </row>
    <row r="1390" spans="36:36" x14ac:dyDescent="0.25">
      <c r="AJ1390" s="5"/>
    </row>
    <row r="1391" spans="36:36" x14ac:dyDescent="0.25">
      <c r="AJ1391" s="5"/>
    </row>
    <row r="1392" spans="36:36" x14ac:dyDescent="0.25">
      <c r="AJ1392" s="5"/>
    </row>
    <row r="1393" spans="36:36" x14ac:dyDescent="0.25">
      <c r="AJ1393" s="5"/>
    </row>
    <row r="1394" spans="36:36" x14ac:dyDescent="0.25">
      <c r="AJ1394" s="5"/>
    </row>
    <row r="1395" spans="36:36" x14ac:dyDescent="0.25">
      <c r="AJ1395" s="5"/>
    </row>
    <row r="1396" spans="36:36" x14ac:dyDescent="0.25">
      <c r="AJ1396" s="5"/>
    </row>
    <row r="1397" spans="36:36" x14ac:dyDescent="0.25">
      <c r="AJ1397" s="5"/>
    </row>
    <row r="1398" spans="36:36" x14ac:dyDescent="0.25">
      <c r="AJ1398" s="5"/>
    </row>
    <row r="1399" spans="36:36" x14ac:dyDescent="0.25">
      <c r="AJ1399" s="5"/>
    </row>
    <row r="1400" spans="36:36" x14ac:dyDescent="0.25">
      <c r="AJ1400" s="5"/>
    </row>
    <row r="1401" spans="36:36" x14ac:dyDescent="0.25">
      <c r="AJ1401" s="5"/>
    </row>
    <row r="1402" spans="36:36" x14ac:dyDescent="0.25">
      <c r="AJ1402" s="5"/>
    </row>
    <row r="1403" spans="36:36" x14ac:dyDescent="0.25">
      <c r="AJ1403" s="5"/>
    </row>
    <row r="1404" spans="36:36" x14ac:dyDescent="0.25">
      <c r="AJ1404" s="5"/>
    </row>
    <row r="1405" spans="36:36" x14ac:dyDescent="0.25">
      <c r="AJ1405" s="5"/>
    </row>
    <row r="1406" spans="36:36" x14ac:dyDescent="0.25">
      <c r="AJ1406" s="5"/>
    </row>
    <row r="1407" spans="36:36" x14ac:dyDescent="0.25">
      <c r="AJ1407" s="5"/>
    </row>
    <row r="1408" spans="36:36" x14ac:dyDescent="0.25">
      <c r="AJ1408" s="5"/>
    </row>
    <row r="1409" spans="36:36" x14ac:dyDescent="0.25">
      <c r="AJ1409" s="5"/>
    </row>
    <row r="1410" spans="36:36" x14ac:dyDescent="0.25">
      <c r="AJ1410" s="5"/>
    </row>
    <row r="1411" spans="36:36" x14ac:dyDescent="0.25">
      <c r="AJ1411" s="5"/>
    </row>
    <row r="1412" spans="36:36" x14ac:dyDescent="0.25">
      <c r="AJ1412" s="5"/>
    </row>
    <row r="1413" spans="36:36" x14ac:dyDescent="0.25">
      <c r="AJ1413" s="5"/>
    </row>
    <row r="1414" spans="36:36" x14ac:dyDescent="0.25">
      <c r="AJ1414" s="5"/>
    </row>
    <row r="1415" spans="36:36" x14ac:dyDescent="0.25">
      <c r="AJ1415" s="5"/>
    </row>
    <row r="1416" spans="36:36" x14ac:dyDescent="0.25">
      <c r="AJ1416" s="5"/>
    </row>
    <row r="1417" spans="36:36" x14ac:dyDescent="0.25">
      <c r="AJ1417" s="5"/>
    </row>
    <row r="1418" spans="36:36" x14ac:dyDescent="0.25">
      <c r="AJ1418" s="5"/>
    </row>
    <row r="1419" spans="36:36" x14ac:dyDescent="0.25">
      <c r="AJ1419" s="5"/>
    </row>
    <row r="1420" spans="36:36" x14ac:dyDescent="0.25">
      <c r="AJ1420" s="5"/>
    </row>
    <row r="1421" spans="36:36" x14ac:dyDescent="0.25">
      <c r="AJ1421" s="5"/>
    </row>
    <row r="1422" spans="36:36" x14ac:dyDescent="0.25">
      <c r="AJ1422" s="5"/>
    </row>
    <row r="1423" spans="36:36" x14ac:dyDescent="0.25">
      <c r="AJ1423" s="5"/>
    </row>
    <row r="1424" spans="36:36" x14ac:dyDescent="0.25">
      <c r="AJ1424" s="5"/>
    </row>
    <row r="1425" spans="36:36" x14ac:dyDescent="0.25">
      <c r="AJ1425" s="5"/>
    </row>
    <row r="1426" spans="36:36" x14ac:dyDescent="0.25">
      <c r="AJ1426" s="5"/>
    </row>
    <row r="1427" spans="36:36" x14ac:dyDescent="0.25">
      <c r="AJ1427" s="5"/>
    </row>
    <row r="1428" spans="36:36" x14ac:dyDescent="0.25">
      <c r="AJ1428" s="5"/>
    </row>
    <row r="1429" spans="36:36" x14ac:dyDescent="0.25">
      <c r="AJ1429" s="5"/>
    </row>
    <row r="1430" spans="36:36" x14ac:dyDescent="0.25">
      <c r="AJ1430" s="5"/>
    </row>
    <row r="1431" spans="36:36" x14ac:dyDescent="0.25">
      <c r="AJ1431" s="5"/>
    </row>
    <row r="1432" spans="36:36" x14ac:dyDescent="0.25">
      <c r="AJ1432" s="5"/>
    </row>
    <row r="1433" spans="36:36" x14ac:dyDescent="0.25">
      <c r="AJ1433" s="5"/>
    </row>
    <row r="1434" spans="36:36" x14ac:dyDescent="0.25">
      <c r="AJ1434" s="5"/>
    </row>
    <row r="1435" spans="36:36" x14ac:dyDescent="0.25">
      <c r="AJ1435" s="5"/>
    </row>
    <row r="1436" spans="36:36" x14ac:dyDescent="0.25">
      <c r="AJ1436" s="5"/>
    </row>
    <row r="1437" spans="36:36" x14ac:dyDescent="0.25">
      <c r="AJ1437" s="5"/>
    </row>
    <row r="1438" spans="36:36" x14ac:dyDescent="0.25">
      <c r="AJ1438" s="5"/>
    </row>
    <row r="1439" spans="36:36" x14ac:dyDescent="0.25">
      <c r="AJ1439" s="5"/>
    </row>
    <row r="1440" spans="36:36" x14ac:dyDescent="0.25">
      <c r="AJ1440" s="5"/>
    </row>
    <row r="1441" spans="36:36" x14ac:dyDescent="0.25">
      <c r="AJ1441" s="5"/>
    </row>
    <row r="1442" spans="36:36" x14ac:dyDescent="0.25">
      <c r="AJ1442" s="5"/>
    </row>
    <row r="1443" spans="36:36" x14ac:dyDescent="0.25">
      <c r="AJ1443" s="5"/>
    </row>
    <row r="1444" spans="36:36" x14ac:dyDescent="0.25">
      <c r="AJ1444" s="5"/>
    </row>
    <row r="1445" spans="36:36" x14ac:dyDescent="0.25">
      <c r="AJ1445" s="5"/>
    </row>
    <row r="1446" spans="36:36" x14ac:dyDescent="0.25">
      <c r="AJ1446" s="5"/>
    </row>
    <row r="1447" spans="36:36" x14ac:dyDescent="0.25">
      <c r="AJ1447" s="5"/>
    </row>
    <row r="1448" spans="36:36" x14ac:dyDescent="0.25">
      <c r="AJ1448" s="5"/>
    </row>
    <row r="1449" spans="36:36" x14ac:dyDescent="0.25">
      <c r="AJ1449" s="5"/>
    </row>
    <row r="1450" spans="36:36" x14ac:dyDescent="0.25">
      <c r="AJ1450" s="5"/>
    </row>
    <row r="1451" spans="36:36" x14ac:dyDescent="0.25">
      <c r="AJ1451" s="5"/>
    </row>
    <row r="1452" spans="36:36" x14ac:dyDescent="0.25">
      <c r="AJ1452" s="5"/>
    </row>
    <row r="1453" spans="36:36" x14ac:dyDescent="0.25">
      <c r="AJ1453" s="5"/>
    </row>
    <row r="1454" spans="36:36" x14ac:dyDescent="0.25">
      <c r="AJ1454" s="5"/>
    </row>
    <row r="1455" spans="36:36" x14ac:dyDescent="0.25">
      <c r="AJ1455" s="5"/>
    </row>
    <row r="1456" spans="36:36" x14ac:dyDescent="0.25">
      <c r="AJ1456" s="5"/>
    </row>
    <row r="1457" spans="36:36" x14ac:dyDescent="0.25">
      <c r="AJ1457" s="5"/>
    </row>
    <row r="1458" spans="36:36" x14ac:dyDescent="0.25">
      <c r="AJ1458" s="5"/>
    </row>
    <row r="1459" spans="36:36" x14ac:dyDescent="0.25">
      <c r="AJ1459" s="5"/>
    </row>
    <row r="1460" spans="36:36" x14ac:dyDescent="0.25">
      <c r="AJ1460" s="5"/>
    </row>
    <row r="1461" spans="36:36" x14ac:dyDescent="0.25">
      <c r="AJ1461" s="5"/>
    </row>
    <row r="1462" spans="36:36" x14ac:dyDescent="0.25">
      <c r="AJ1462" s="5"/>
    </row>
    <row r="1463" spans="36:36" x14ac:dyDescent="0.25">
      <c r="AJ1463" s="5"/>
    </row>
    <row r="1464" spans="36:36" x14ac:dyDescent="0.25">
      <c r="AJ1464" s="5"/>
    </row>
    <row r="1465" spans="36:36" x14ac:dyDescent="0.25">
      <c r="AJ1465" s="5"/>
    </row>
    <row r="1466" spans="36:36" x14ac:dyDescent="0.25">
      <c r="AJ1466" s="5"/>
    </row>
    <row r="1467" spans="36:36" x14ac:dyDescent="0.25">
      <c r="AJ1467" s="5"/>
    </row>
    <row r="1468" spans="36:36" x14ac:dyDescent="0.25">
      <c r="AJ1468" s="5"/>
    </row>
    <row r="1469" spans="36:36" x14ac:dyDescent="0.25">
      <c r="AJ1469" s="5"/>
    </row>
    <row r="1470" spans="36:36" x14ac:dyDescent="0.25">
      <c r="AJ1470" s="5"/>
    </row>
    <row r="1471" spans="36:36" x14ac:dyDescent="0.25">
      <c r="AJ1471" s="5"/>
    </row>
    <row r="1472" spans="36:36" x14ac:dyDescent="0.25">
      <c r="AJ1472" s="5"/>
    </row>
    <row r="1473" spans="36:36" x14ac:dyDescent="0.25">
      <c r="AJ1473" s="5"/>
    </row>
    <row r="1474" spans="36:36" x14ac:dyDescent="0.25">
      <c r="AJ1474" s="5"/>
    </row>
    <row r="1475" spans="36:36" x14ac:dyDescent="0.25">
      <c r="AJ1475" s="5"/>
    </row>
    <row r="1476" spans="36:36" x14ac:dyDescent="0.25">
      <c r="AJ1476" s="5"/>
    </row>
    <row r="1477" spans="36:36" x14ac:dyDescent="0.25">
      <c r="AJ1477" s="5"/>
    </row>
    <row r="1478" spans="36:36" x14ac:dyDescent="0.25">
      <c r="AJ1478" s="5"/>
    </row>
    <row r="1479" spans="36:36" x14ac:dyDescent="0.25">
      <c r="AJ1479" s="5"/>
    </row>
    <row r="1480" spans="36:36" x14ac:dyDescent="0.25">
      <c r="AJ1480" s="5"/>
    </row>
    <row r="1481" spans="36:36" x14ac:dyDescent="0.25">
      <c r="AJ1481" s="5"/>
    </row>
    <row r="1482" spans="36:36" x14ac:dyDescent="0.25">
      <c r="AJ1482" s="5"/>
    </row>
    <row r="1483" spans="36:36" x14ac:dyDescent="0.25">
      <c r="AJ1483" s="5"/>
    </row>
    <row r="1484" spans="36:36" x14ac:dyDescent="0.25">
      <c r="AJ1484" s="5"/>
    </row>
    <row r="1485" spans="36:36" x14ac:dyDescent="0.25">
      <c r="AJ1485" s="5"/>
    </row>
    <row r="1486" spans="36:36" x14ac:dyDescent="0.25">
      <c r="AJ1486" s="5"/>
    </row>
    <row r="1487" spans="36:36" x14ac:dyDescent="0.25">
      <c r="AJ1487" s="5"/>
    </row>
    <row r="1488" spans="36:36" x14ac:dyDescent="0.25">
      <c r="AJ1488" s="5"/>
    </row>
    <row r="1489" spans="36:36" x14ac:dyDescent="0.25">
      <c r="AJ1489" s="5"/>
    </row>
    <row r="1490" spans="36:36" x14ac:dyDescent="0.25">
      <c r="AJ1490" s="5"/>
    </row>
    <row r="1491" spans="36:36" x14ac:dyDescent="0.25">
      <c r="AJ1491" s="5"/>
    </row>
    <row r="1492" spans="36:36" x14ac:dyDescent="0.25">
      <c r="AJ1492" s="5"/>
    </row>
    <row r="1493" spans="36:36" x14ac:dyDescent="0.25">
      <c r="AJ1493" s="5"/>
    </row>
    <row r="1494" spans="36:36" x14ac:dyDescent="0.25">
      <c r="AJ1494" s="5"/>
    </row>
    <row r="1495" spans="36:36" x14ac:dyDescent="0.25">
      <c r="AJ1495" s="5"/>
    </row>
    <row r="1496" spans="36:36" x14ac:dyDescent="0.25">
      <c r="AJ1496" s="5"/>
    </row>
    <row r="1497" spans="36:36" x14ac:dyDescent="0.25">
      <c r="AJ1497" s="5"/>
    </row>
    <row r="1498" spans="36:36" x14ac:dyDescent="0.25">
      <c r="AJ1498" s="5"/>
    </row>
    <row r="1499" spans="36:36" x14ac:dyDescent="0.25">
      <c r="AJ1499" s="5"/>
    </row>
    <row r="1500" spans="36:36" x14ac:dyDescent="0.25">
      <c r="AJ1500" s="5"/>
    </row>
    <row r="1501" spans="36:36" x14ac:dyDescent="0.25">
      <c r="AJ1501" s="5"/>
    </row>
    <row r="1502" spans="36:36" x14ac:dyDescent="0.25">
      <c r="AJ1502" s="5"/>
    </row>
    <row r="1503" spans="36:36" x14ac:dyDescent="0.25">
      <c r="AJ1503" s="5"/>
    </row>
    <row r="1504" spans="36:36" x14ac:dyDescent="0.25">
      <c r="AJ1504" s="5"/>
    </row>
    <row r="1505" spans="36:36" x14ac:dyDescent="0.25">
      <c r="AJ1505" s="5"/>
    </row>
    <row r="1506" spans="36:36" x14ac:dyDescent="0.25">
      <c r="AJ1506" s="5"/>
    </row>
    <row r="1507" spans="36:36" x14ac:dyDescent="0.25">
      <c r="AJ1507" s="5"/>
    </row>
    <row r="1508" spans="36:36" x14ac:dyDescent="0.25">
      <c r="AJ1508" s="5"/>
    </row>
    <row r="1509" spans="36:36" x14ac:dyDescent="0.25">
      <c r="AJ1509" s="5"/>
    </row>
    <row r="1510" spans="36:36" x14ac:dyDescent="0.25">
      <c r="AJ1510" s="5"/>
    </row>
    <row r="1511" spans="36:36" x14ac:dyDescent="0.25">
      <c r="AJ1511" s="5"/>
    </row>
    <row r="1512" spans="36:36" x14ac:dyDescent="0.25">
      <c r="AJ1512" s="5"/>
    </row>
    <row r="1513" spans="36:36" x14ac:dyDescent="0.25">
      <c r="AJ1513" s="5"/>
    </row>
    <row r="1514" spans="36:36" x14ac:dyDescent="0.25">
      <c r="AJ1514" s="5"/>
    </row>
    <row r="1515" spans="36:36" x14ac:dyDescent="0.25">
      <c r="AJ1515" s="5"/>
    </row>
    <row r="1516" spans="36:36" x14ac:dyDescent="0.25">
      <c r="AJ1516" s="5"/>
    </row>
    <row r="1517" spans="36:36" x14ac:dyDescent="0.25">
      <c r="AJ1517" s="5"/>
    </row>
    <row r="1518" spans="36:36" x14ac:dyDescent="0.25">
      <c r="AJ1518" s="5"/>
    </row>
    <row r="1519" spans="36:36" x14ac:dyDescent="0.25">
      <c r="AJ1519" s="5"/>
    </row>
    <row r="1520" spans="36:36" x14ac:dyDescent="0.25">
      <c r="AJ1520" s="5"/>
    </row>
    <row r="1521" spans="36:36" x14ac:dyDescent="0.25">
      <c r="AJ1521" s="5"/>
    </row>
    <row r="1522" spans="36:36" x14ac:dyDescent="0.25">
      <c r="AJ1522" s="5"/>
    </row>
    <row r="1523" spans="36:36" x14ac:dyDescent="0.25">
      <c r="AJ1523" s="5"/>
    </row>
    <row r="1524" spans="36:36" x14ac:dyDescent="0.25">
      <c r="AJ1524" s="5"/>
    </row>
    <row r="1525" spans="36:36" x14ac:dyDescent="0.25">
      <c r="AJ1525" s="5"/>
    </row>
    <row r="1526" spans="36:36" x14ac:dyDescent="0.25">
      <c r="AJ1526" s="5"/>
    </row>
    <row r="1527" spans="36:36" x14ac:dyDescent="0.25">
      <c r="AJ1527" s="5"/>
    </row>
    <row r="1528" spans="36:36" x14ac:dyDescent="0.25">
      <c r="AJ1528" s="5"/>
    </row>
    <row r="1529" spans="36:36" x14ac:dyDescent="0.25">
      <c r="AJ1529" s="5"/>
    </row>
    <row r="1530" spans="36:36" x14ac:dyDescent="0.25">
      <c r="AJ1530" s="5"/>
    </row>
    <row r="1531" spans="36:36" x14ac:dyDescent="0.25">
      <c r="AJ1531" s="5"/>
    </row>
    <row r="1532" spans="36:36" x14ac:dyDescent="0.25">
      <c r="AJ1532" s="5"/>
    </row>
    <row r="1533" spans="36:36" x14ac:dyDescent="0.25">
      <c r="AJ1533" s="5"/>
    </row>
    <row r="1534" spans="36:36" x14ac:dyDescent="0.25">
      <c r="AJ1534" s="5"/>
    </row>
    <row r="1535" spans="36:36" x14ac:dyDescent="0.25">
      <c r="AJ1535" s="5"/>
    </row>
    <row r="1536" spans="36:36" x14ac:dyDescent="0.25">
      <c r="AJ1536" s="5"/>
    </row>
    <row r="1537" spans="36:36" x14ac:dyDescent="0.25">
      <c r="AJ1537" s="5"/>
    </row>
    <row r="1538" spans="36:36" x14ac:dyDescent="0.25">
      <c r="AJ1538" s="5"/>
    </row>
    <row r="1539" spans="36:36" x14ac:dyDescent="0.25">
      <c r="AJ1539" s="5"/>
    </row>
    <row r="1540" spans="36:36" x14ac:dyDescent="0.25">
      <c r="AJ1540" s="5"/>
    </row>
    <row r="1541" spans="36:36" x14ac:dyDescent="0.25">
      <c r="AJ1541" s="5"/>
    </row>
    <row r="1542" spans="36:36" x14ac:dyDescent="0.25">
      <c r="AJ1542" s="5"/>
    </row>
    <row r="1543" spans="36:36" x14ac:dyDescent="0.25">
      <c r="AJ1543" s="5"/>
    </row>
    <row r="1544" spans="36:36" x14ac:dyDescent="0.25">
      <c r="AJ1544" s="5"/>
    </row>
    <row r="1545" spans="36:36" x14ac:dyDescent="0.25">
      <c r="AJ1545" s="5"/>
    </row>
    <row r="1546" spans="36:36" x14ac:dyDescent="0.25">
      <c r="AJ1546" s="5"/>
    </row>
    <row r="1547" spans="36:36" x14ac:dyDescent="0.25">
      <c r="AJ1547" s="5"/>
    </row>
    <row r="1548" spans="36:36" x14ac:dyDescent="0.25">
      <c r="AJ1548" s="5"/>
    </row>
    <row r="1549" spans="36:36" x14ac:dyDescent="0.25">
      <c r="AJ1549" s="5"/>
    </row>
    <row r="1550" spans="36:36" x14ac:dyDescent="0.25">
      <c r="AJ1550" s="5"/>
    </row>
    <row r="1551" spans="36:36" x14ac:dyDescent="0.25">
      <c r="AJ1551" s="5"/>
    </row>
    <row r="1552" spans="36:36" x14ac:dyDescent="0.25">
      <c r="AJ1552" s="5"/>
    </row>
    <row r="1553" spans="36:36" x14ac:dyDescent="0.25">
      <c r="AJ1553" s="5"/>
    </row>
    <row r="1554" spans="36:36" x14ac:dyDescent="0.25">
      <c r="AJ1554" s="5"/>
    </row>
    <row r="1555" spans="36:36" x14ac:dyDescent="0.25">
      <c r="AJ1555" s="5"/>
    </row>
    <row r="1556" spans="36:36" x14ac:dyDescent="0.25">
      <c r="AJ1556" s="5"/>
    </row>
    <row r="1557" spans="36:36" x14ac:dyDescent="0.25">
      <c r="AJ1557" s="5"/>
    </row>
    <row r="1558" spans="36:36" x14ac:dyDescent="0.25">
      <c r="AJ1558" s="5"/>
    </row>
    <row r="1559" spans="36:36" x14ac:dyDescent="0.25">
      <c r="AJ1559" s="5"/>
    </row>
    <row r="1560" spans="36:36" x14ac:dyDescent="0.25">
      <c r="AJ1560" s="5"/>
    </row>
    <row r="1561" spans="36:36" x14ac:dyDescent="0.25">
      <c r="AJ1561" s="5"/>
    </row>
    <row r="1562" spans="36:36" x14ac:dyDescent="0.25">
      <c r="AJ1562" s="5"/>
    </row>
    <row r="1563" spans="36:36" x14ac:dyDescent="0.25">
      <c r="AJ1563" s="5"/>
    </row>
    <row r="1564" spans="36:36" x14ac:dyDescent="0.25">
      <c r="AJ1564" s="5"/>
    </row>
    <row r="1565" spans="36:36" x14ac:dyDescent="0.25">
      <c r="AJ1565" s="5"/>
    </row>
    <row r="1566" spans="36:36" x14ac:dyDescent="0.25">
      <c r="AJ1566" s="5"/>
    </row>
    <row r="1567" spans="36:36" x14ac:dyDescent="0.25">
      <c r="AJ1567" s="5"/>
    </row>
    <row r="1568" spans="36:36" x14ac:dyDescent="0.25">
      <c r="AJ1568" s="5"/>
    </row>
    <row r="1569" spans="36:36" x14ac:dyDescent="0.25">
      <c r="AJ1569" s="5"/>
    </row>
    <row r="1570" spans="36:36" x14ac:dyDescent="0.25">
      <c r="AJ1570" s="5"/>
    </row>
    <row r="1571" spans="36:36" x14ac:dyDescent="0.25">
      <c r="AJ1571" s="5"/>
    </row>
    <row r="1572" spans="36:36" x14ac:dyDescent="0.25">
      <c r="AJ1572" s="5"/>
    </row>
    <row r="1573" spans="36:36" x14ac:dyDescent="0.25">
      <c r="AJ1573" s="5"/>
    </row>
    <row r="1574" spans="36:36" x14ac:dyDescent="0.25">
      <c r="AJ1574" s="5"/>
    </row>
  </sheetData>
  <sheetProtection password="DF7B" sheet="1" objects="1" scenarios="1" formatColumns="0" formatRows="0"/>
  <mergeCells count="161">
    <mergeCell ref="AO16:AR16"/>
    <mergeCell ref="AQ17:AR17"/>
    <mergeCell ref="AQ18:AR18"/>
    <mergeCell ref="AQ19:AR19"/>
    <mergeCell ref="AQ21:AR21"/>
    <mergeCell ref="AQ22:AR22"/>
    <mergeCell ref="CQ26:CQ29"/>
    <mergeCell ref="CV26:CV29"/>
    <mergeCell ref="CW26:CW29"/>
    <mergeCell ref="DB26:DB29"/>
    <mergeCell ref="DC26:DC29"/>
    <mergeCell ref="AQ27:AR27"/>
    <mergeCell ref="AQ28:AR28"/>
    <mergeCell ref="AQ29:AR29"/>
    <mergeCell ref="CG22:CJ22"/>
    <mergeCell ref="AQ23:AR23"/>
    <mergeCell ref="AQ24:AR24"/>
    <mergeCell ref="AQ25:AR25"/>
    <mergeCell ref="AQ26:AR26"/>
    <mergeCell ref="CP26:CP29"/>
    <mergeCell ref="AQ36:AR36"/>
    <mergeCell ref="AQ37:AR37"/>
    <mergeCell ref="AQ38:AR38"/>
    <mergeCell ref="AQ39:AR39"/>
    <mergeCell ref="AQ40:AR40"/>
    <mergeCell ref="AQ41:AR41"/>
    <mergeCell ref="AQ30:AR30"/>
    <mergeCell ref="AQ31:AR31"/>
    <mergeCell ref="AQ32:AR32"/>
    <mergeCell ref="AQ33:AR33"/>
    <mergeCell ref="AQ34:AR34"/>
    <mergeCell ref="AQ35:AR35"/>
    <mergeCell ref="AQ48:AR48"/>
    <mergeCell ref="AQ49:AR49"/>
    <mergeCell ref="AQ50:AR50"/>
    <mergeCell ref="AQ51:AR51"/>
    <mergeCell ref="AQ52:AR52"/>
    <mergeCell ref="AQ53:AR53"/>
    <mergeCell ref="AQ42:AR42"/>
    <mergeCell ref="AQ43:AR43"/>
    <mergeCell ref="AQ44:AR44"/>
    <mergeCell ref="AQ45:AR45"/>
    <mergeCell ref="AQ46:AR46"/>
    <mergeCell ref="AQ47:AR47"/>
    <mergeCell ref="AQ60:AR60"/>
    <mergeCell ref="AQ61:AR61"/>
    <mergeCell ref="AQ62:AR62"/>
    <mergeCell ref="AQ63:AR63"/>
    <mergeCell ref="AQ64:AR64"/>
    <mergeCell ref="AQ65:AR65"/>
    <mergeCell ref="AQ54:AR54"/>
    <mergeCell ref="AQ55:AR55"/>
    <mergeCell ref="AQ56:AR56"/>
    <mergeCell ref="AQ57:AR57"/>
    <mergeCell ref="AQ58:AR58"/>
    <mergeCell ref="AQ59:AR59"/>
    <mergeCell ref="AQ72:AR72"/>
    <mergeCell ref="AQ73:AR73"/>
    <mergeCell ref="AQ74:AR74"/>
    <mergeCell ref="AQ75:AR75"/>
    <mergeCell ref="AQ76:AR76"/>
    <mergeCell ref="AQ77:AR77"/>
    <mergeCell ref="AQ66:AR66"/>
    <mergeCell ref="AQ67:AR67"/>
    <mergeCell ref="AQ68:AR68"/>
    <mergeCell ref="AQ69:AR69"/>
    <mergeCell ref="AQ70:AR70"/>
    <mergeCell ref="AQ71:AR71"/>
    <mergeCell ref="AQ84:AR84"/>
    <mergeCell ref="AQ85:AR85"/>
    <mergeCell ref="AQ86:AR86"/>
    <mergeCell ref="AQ87:AR87"/>
    <mergeCell ref="AQ88:AR88"/>
    <mergeCell ref="AQ89:AR89"/>
    <mergeCell ref="AQ78:AR78"/>
    <mergeCell ref="AQ79:AR79"/>
    <mergeCell ref="AQ80:AR80"/>
    <mergeCell ref="AQ81:AR81"/>
    <mergeCell ref="AQ82:AR82"/>
    <mergeCell ref="AQ83:AR83"/>
    <mergeCell ref="AQ96:AR96"/>
    <mergeCell ref="AQ97:AR97"/>
    <mergeCell ref="AQ98:AR98"/>
    <mergeCell ref="AQ99:AR99"/>
    <mergeCell ref="AQ100:AR100"/>
    <mergeCell ref="AQ101:AR101"/>
    <mergeCell ref="AQ90:AR90"/>
    <mergeCell ref="AQ91:AR91"/>
    <mergeCell ref="AQ92:AR92"/>
    <mergeCell ref="AQ93:AR93"/>
    <mergeCell ref="AQ94:AR94"/>
    <mergeCell ref="AQ95:AR95"/>
    <mergeCell ref="AQ108:AR108"/>
    <mergeCell ref="AQ109:AR109"/>
    <mergeCell ref="AQ110:AR110"/>
    <mergeCell ref="AQ111:AR111"/>
    <mergeCell ref="AQ112:AR112"/>
    <mergeCell ref="AQ113:AR113"/>
    <mergeCell ref="AQ102:AR102"/>
    <mergeCell ref="AQ103:AR103"/>
    <mergeCell ref="AQ104:AR104"/>
    <mergeCell ref="AQ105:AR105"/>
    <mergeCell ref="AQ106:AR106"/>
    <mergeCell ref="AQ107:AR107"/>
    <mergeCell ref="AQ120:AR120"/>
    <mergeCell ref="AQ121:AR121"/>
    <mergeCell ref="AQ122:AR122"/>
    <mergeCell ref="AQ123:AR123"/>
    <mergeCell ref="AQ124:AR124"/>
    <mergeCell ref="AQ125:AR125"/>
    <mergeCell ref="AQ114:AR114"/>
    <mergeCell ref="AQ115:AR115"/>
    <mergeCell ref="AQ116:AR116"/>
    <mergeCell ref="AQ117:AR117"/>
    <mergeCell ref="AQ118:AR118"/>
    <mergeCell ref="AQ119:AR119"/>
    <mergeCell ref="AQ132:AR132"/>
    <mergeCell ref="AQ133:AR133"/>
    <mergeCell ref="AQ134:AR134"/>
    <mergeCell ref="AQ135:AR135"/>
    <mergeCell ref="AQ136:AR136"/>
    <mergeCell ref="AQ137:AR137"/>
    <mergeCell ref="AQ126:AR126"/>
    <mergeCell ref="AQ127:AR127"/>
    <mergeCell ref="AQ128:AR128"/>
    <mergeCell ref="AQ129:AR129"/>
    <mergeCell ref="AQ130:AR130"/>
    <mergeCell ref="AQ131:AR131"/>
    <mergeCell ref="AQ144:AR144"/>
    <mergeCell ref="AQ145:AR145"/>
    <mergeCell ref="AQ146:AR146"/>
    <mergeCell ref="AQ147:AR147"/>
    <mergeCell ref="AQ148:AR148"/>
    <mergeCell ref="AQ149:AR149"/>
    <mergeCell ref="AQ138:AR138"/>
    <mergeCell ref="AQ139:AR139"/>
    <mergeCell ref="AQ140:AR140"/>
    <mergeCell ref="AQ141:AR141"/>
    <mergeCell ref="AQ142:AR142"/>
    <mergeCell ref="AQ143:AR143"/>
    <mergeCell ref="AQ156:AR156"/>
    <mergeCell ref="AQ157:AR157"/>
    <mergeCell ref="AQ158:AR158"/>
    <mergeCell ref="AQ159:AR159"/>
    <mergeCell ref="AQ160:AR160"/>
    <mergeCell ref="AQ161:AR161"/>
    <mergeCell ref="AQ150:AR150"/>
    <mergeCell ref="AQ151:AR151"/>
    <mergeCell ref="AQ152:AR152"/>
    <mergeCell ref="AQ153:AR153"/>
    <mergeCell ref="AQ154:AR154"/>
    <mergeCell ref="AQ155:AR155"/>
    <mergeCell ref="AQ168:AR168"/>
    <mergeCell ref="AQ169:AR169"/>
    <mergeCell ref="AQ170:AR170"/>
    <mergeCell ref="AQ162:AR162"/>
    <mergeCell ref="AQ163:AR163"/>
    <mergeCell ref="AQ164:AR164"/>
    <mergeCell ref="AQ165:AR165"/>
    <mergeCell ref="AQ166:AR166"/>
    <mergeCell ref="AQ167:AR167"/>
  </mergeCells>
  <pageMargins left="0.75" right="0.75" top="0.65" bottom="0.65" header="0.5" footer="0.5"/>
  <pageSetup scale="80" orientation="portrait" r:id="rId1"/>
  <headerFooter alignWithMargins="0">
    <oddFooter>&amp;L&amp;"Arial,Bold Italic"Natural Resources Conservation Service&amp;R&amp;"Arial,Bold Italic"&amp;D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U1574"/>
  <sheetViews>
    <sheetView showGridLines="0" tabSelected="1" topLeftCell="BF13" zoomScale="75" zoomScaleNormal="75" workbookViewId="0">
      <selection activeCell="BJ10" sqref="BJ10"/>
    </sheetView>
  </sheetViews>
  <sheetFormatPr defaultRowHeight="13.2" x14ac:dyDescent="0.25"/>
  <cols>
    <col min="1" max="1" width="21.6640625" customWidth="1"/>
    <col min="2" max="2" width="12.6640625" customWidth="1"/>
    <col min="3" max="3" width="15.6640625" customWidth="1"/>
    <col min="4" max="4" width="13.5546875" customWidth="1"/>
    <col min="13" max="14" width="17.33203125" customWidth="1"/>
    <col min="15" max="15" width="20" customWidth="1"/>
    <col min="16" max="16" width="5.44140625" customWidth="1"/>
    <col min="17" max="17" width="7.5546875" customWidth="1"/>
    <col min="18" max="18" width="9.6640625" customWidth="1"/>
    <col min="19" max="19" width="12.33203125" customWidth="1"/>
    <col min="20" max="20" width="8.109375" customWidth="1"/>
    <col min="21" max="21" width="0.33203125" customWidth="1"/>
    <col min="22" max="22" width="8.109375" hidden="1" customWidth="1"/>
    <col min="23" max="34" width="6" hidden="1" customWidth="1"/>
    <col min="35" max="35" width="10.109375" customWidth="1"/>
    <col min="36" max="36" width="19" hidden="1" customWidth="1"/>
    <col min="37" max="37" width="12.109375" hidden="1" customWidth="1"/>
    <col min="38" max="38" width="8.6640625" customWidth="1"/>
    <col min="39" max="39" width="7.5546875" style="5" hidden="1" customWidth="1"/>
    <col min="40" max="40" width="7" customWidth="1"/>
    <col min="41" max="42" width="25.6640625" customWidth="1"/>
    <col min="43" max="44" width="12.6640625" customWidth="1"/>
    <col min="45" max="45" width="6" customWidth="1"/>
    <col min="47" max="47" width="8.88671875" customWidth="1"/>
    <col min="48" max="48" width="8.109375" hidden="1" customWidth="1"/>
    <col min="49" max="49" width="10.5546875" hidden="1" customWidth="1"/>
    <col min="50" max="50" width="8.109375" hidden="1" customWidth="1"/>
    <col min="51" max="51" width="9.5546875" hidden="1" customWidth="1"/>
    <col min="52" max="52" width="11.33203125" customWidth="1"/>
    <col min="53" max="53" width="10.109375" hidden="1" customWidth="1"/>
    <col min="54" max="54" width="11.88671875" hidden="1" customWidth="1"/>
    <col min="55" max="57" width="10.88671875" hidden="1" customWidth="1"/>
    <col min="58" max="59" width="0.109375" customWidth="1"/>
    <col min="60" max="60" width="5.109375" customWidth="1"/>
    <col min="61" max="61" width="13.5546875" customWidth="1"/>
    <col min="62" max="62" width="11.33203125" customWidth="1"/>
    <col min="63" max="63" width="9.6640625" customWidth="1"/>
    <col min="64" max="64" width="10.109375" hidden="1" customWidth="1"/>
    <col min="65" max="65" width="12" customWidth="1"/>
    <col min="66" max="66" width="9.109375" hidden="1" customWidth="1"/>
    <col min="67" max="67" width="4" customWidth="1"/>
    <col min="68" max="68" width="12.109375" customWidth="1"/>
    <col min="69" max="69" width="7.5546875" customWidth="1"/>
    <col min="70" max="70" width="3" hidden="1" customWidth="1"/>
    <col min="71" max="71" width="6.5546875" hidden="1" customWidth="1"/>
    <col min="72" max="72" width="8.44140625" hidden="1" customWidth="1"/>
    <col min="73" max="74" width="7.5546875" hidden="1" customWidth="1"/>
    <col min="75" max="75" width="7.5546875" customWidth="1"/>
    <col min="76" max="76" width="8.5546875" hidden="1" customWidth="1"/>
    <col min="77" max="77" width="10.88671875" hidden="1" customWidth="1"/>
    <col min="78" max="78" width="10.88671875" customWidth="1"/>
    <col min="79" max="79" width="8.5546875" hidden="1" customWidth="1"/>
    <col min="80" max="80" width="9.44140625" hidden="1" customWidth="1"/>
    <col min="81" max="82" width="7.6640625" hidden="1" customWidth="1"/>
    <col min="83" max="83" width="11.6640625" hidden="1" customWidth="1"/>
    <col min="84" max="84" width="11.44140625" hidden="1" customWidth="1"/>
    <col min="85" max="85" width="11.44140625" customWidth="1"/>
    <col min="86" max="86" width="10.6640625" hidden="1" customWidth="1"/>
    <col min="87" max="87" width="11.44140625" hidden="1" customWidth="1"/>
    <col min="88" max="88" width="11.5546875" customWidth="1"/>
    <col min="89" max="89" width="1.5546875" customWidth="1"/>
    <col min="90" max="90" width="2.33203125" customWidth="1"/>
    <col min="91" max="91" width="4" customWidth="1"/>
    <col min="92" max="92" width="13.88671875" customWidth="1"/>
    <col min="93" max="93" width="11.33203125" customWidth="1"/>
    <col min="94" max="94" width="2.6640625" customWidth="1"/>
    <col min="95" max="95" width="3.33203125" customWidth="1"/>
    <col min="96" max="96" width="1.6640625" customWidth="1"/>
    <col min="97" max="97" width="4.109375" customWidth="1"/>
    <col min="98" max="98" width="13.6640625" customWidth="1"/>
    <col min="99" max="99" width="11" customWidth="1"/>
    <col min="100" max="101" width="2.6640625" customWidth="1"/>
    <col min="102" max="102" width="1.5546875" customWidth="1"/>
    <col min="103" max="103" width="4.109375" customWidth="1"/>
    <col min="104" max="104" width="11" customWidth="1"/>
    <col min="105" max="105" width="11.109375" customWidth="1"/>
    <col min="106" max="107" width="2.5546875" customWidth="1"/>
    <col min="108" max="108" width="7.33203125" customWidth="1"/>
    <col min="109" max="109" width="14" customWidth="1"/>
    <col min="110" max="110" width="11.33203125" customWidth="1"/>
    <col min="113" max="113" width="7.5546875" customWidth="1"/>
    <col min="114" max="114" width="12.5546875" customWidth="1"/>
    <col min="117" max="117" width="14.44140625" customWidth="1"/>
    <col min="118" max="118" width="17.33203125" customWidth="1"/>
    <col min="119" max="119" width="9" customWidth="1"/>
  </cols>
  <sheetData>
    <row r="1" spans="1:203" ht="15.6" x14ac:dyDescent="0.3">
      <c r="A1" s="379" t="s">
        <v>293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380" t="s">
        <v>164</v>
      </c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29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43"/>
      <c r="DA1" s="143"/>
      <c r="DB1" s="143"/>
      <c r="DC1" s="143"/>
      <c r="DD1" s="143"/>
      <c r="DE1" s="143"/>
      <c r="DF1" s="143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/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/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/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/>
      <c r="FW1" s="143"/>
      <c r="FX1" s="143"/>
      <c r="FY1" s="143"/>
      <c r="FZ1" s="143"/>
      <c r="GA1" s="143"/>
      <c r="GB1" s="143"/>
      <c r="GC1" s="143"/>
      <c r="GD1" s="143"/>
      <c r="GE1" s="143"/>
      <c r="GF1" s="143"/>
      <c r="GG1" s="143"/>
      <c r="GH1" s="143"/>
      <c r="GI1" s="143"/>
      <c r="GJ1" s="143"/>
      <c r="GK1" s="143"/>
      <c r="GL1" s="143"/>
      <c r="GM1" s="143"/>
      <c r="GN1" s="143"/>
      <c r="GO1" s="143"/>
      <c r="GP1" s="143"/>
      <c r="GQ1" s="143"/>
      <c r="GR1" s="143"/>
      <c r="GS1" s="143"/>
      <c r="GT1" s="143"/>
      <c r="GU1" s="143"/>
    </row>
    <row r="2" spans="1:203" ht="4.5" customHeight="1" x14ac:dyDescent="0.3">
      <c r="A2" s="379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29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  <c r="BK2" s="143"/>
      <c r="BL2" s="143"/>
      <c r="BM2" s="143"/>
      <c r="BN2" s="143"/>
      <c r="BO2" s="143"/>
      <c r="BP2" s="143"/>
      <c r="BQ2" s="143"/>
      <c r="BR2" s="143"/>
      <c r="BS2" s="143"/>
      <c r="BT2" s="143"/>
      <c r="BU2" s="143"/>
      <c r="BV2" s="143"/>
      <c r="BW2" s="143"/>
      <c r="BX2" s="143"/>
      <c r="BY2" s="143"/>
      <c r="BZ2" s="143"/>
      <c r="CA2" s="143"/>
      <c r="CB2" s="143"/>
      <c r="CC2" s="143"/>
      <c r="CD2" s="143"/>
      <c r="CE2" s="143"/>
      <c r="CF2" s="143"/>
      <c r="CG2" s="143"/>
      <c r="CH2" s="143"/>
      <c r="CI2" s="143"/>
      <c r="CJ2" s="143"/>
      <c r="CK2" s="143"/>
      <c r="CL2" s="143"/>
      <c r="CM2" s="143"/>
      <c r="CN2" s="143"/>
      <c r="CO2" s="143"/>
      <c r="CP2" s="143"/>
      <c r="CQ2" s="143"/>
      <c r="CR2" s="143"/>
      <c r="CS2" s="143"/>
      <c r="CT2" s="143"/>
      <c r="CU2" s="143"/>
      <c r="CV2" s="143"/>
      <c r="CW2" s="143"/>
      <c r="CX2" s="143"/>
      <c r="CY2" s="143"/>
      <c r="CZ2" s="143"/>
      <c r="DA2" s="143"/>
      <c r="DB2" s="143"/>
      <c r="DC2" s="143"/>
      <c r="DD2" s="143"/>
      <c r="DE2" s="143"/>
      <c r="DF2" s="143"/>
      <c r="DG2" s="143"/>
      <c r="DH2" s="143"/>
      <c r="DI2" s="143"/>
      <c r="DJ2" s="143"/>
      <c r="DK2" s="143"/>
      <c r="DL2" s="143"/>
      <c r="DM2" s="143"/>
      <c r="DN2" s="143"/>
      <c r="DO2" s="143"/>
      <c r="DP2" s="143"/>
      <c r="DQ2" s="143"/>
      <c r="DR2" s="143"/>
      <c r="DS2" s="143"/>
      <c r="DT2" s="143"/>
      <c r="DU2" s="143"/>
      <c r="DV2" s="143"/>
      <c r="DW2" s="143"/>
      <c r="DX2" s="143"/>
      <c r="DY2" s="143"/>
      <c r="DZ2" s="143"/>
      <c r="EA2" s="143"/>
      <c r="EB2" s="143"/>
      <c r="EC2" s="143"/>
      <c r="ED2" s="143"/>
      <c r="EE2" s="143"/>
      <c r="EF2" s="143"/>
      <c r="EG2" s="143"/>
      <c r="EH2" s="143"/>
      <c r="EI2" s="143"/>
      <c r="EJ2" s="143"/>
      <c r="EK2" s="143"/>
      <c r="EL2" s="143"/>
      <c r="EM2" s="143"/>
      <c r="EN2" s="143"/>
      <c r="EO2" s="143"/>
      <c r="EP2" s="143"/>
      <c r="EQ2" s="143"/>
      <c r="ER2" s="143"/>
      <c r="ES2" s="143"/>
      <c r="ET2" s="143"/>
      <c r="EU2" s="143"/>
      <c r="EV2" s="143"/>
      <c r="EW2" s="143"/>
      <c r="EX2" s="143"/>
      <c r="EY2" s="143"/>
      <c r="EZ2" s="143"/>
      <c r="FA2" s="143"/>
      <c r="FB2" s="143"/>
      <c r="FC2" s="143"/>
      <c r="FD2" s="143"/>
      <c r="FE2" s="143"/>
      <c r="FF2" s="143"/>
      <c r="FG2" s="143"/>
      <c r="FH2" s="143"/>
      <c r="FI2" s="143"/>
      <c r="FJ2" s="143"/>
      <c r="FK2" s="143"/>
      <c r="FL2" s="143"/>
      <c r="FM2" s="143"/>
      <c r="FN2" s="143"/>
      <c r="FO2" s="143"/>
      <c r="FP2" s="143"/>
      <c r="FQ2" s="143"/>
      <c r="FR2" s="143"/>
      <c r="FS2" s="143"/>
      <c r="FT2" s="143"/>
      <c r="FU2" s="143"/>
      <c r="FV2" s="143"/>
      <c r="FW2" s="143"/>
      <c r="FX2" s="143"/>
      <c r="FY2" s="143"/>
      <c r="FZ2" s="143"/>
      <c r="GA2" s="143"/>
      <c r="GB2" s="143"/>
      <c r="GC2" s="143"/>
      <c r="GD2" s="143"/>
      <c r="GE2" s="143"/>
      <c r="GF2" s="143"/>
      <c r="GG2" s="143"/>
      <c r="GH2" s="143"/>
      <c r="GI2" s="143"/>
      <c r="GJ2" s="143"/>
      <c r="GK2" s="143"/>
      <c r="GL2" s="143"/>
      <c r="GM2" s="143"/>
      <c r="GN2" s="143"/>
      <c r="GO2" s="143"/>
      <c r="GP2" s="143"/>
      <c r="GQ2" s="143"/>
      <c r="GR2" s="143"/>
      <c r="GS2" s="143"/>
      <c r="GT2" s="143"/>
      <c r="GU2" s="143"/>
    </row>
    <row r="3" spans="1:203" ht="15.75" customHeight="1" x14ac:dyDescent="0.4">
      <c r="A3" s="144" t="s">
        <v>89</v>
      </c>
      <c r="B3" s="767" t="s">
        <v>130</v>
      </c>
      <c r="C3" s="143"/>
      <c r="D3" s="143"/>
      <c r="E3" s="378"/>
      <c r="F3" s="29"/>
      <c r="G3" s="29"/>
      <c r="H3" s="29"/>
      <c r="I3" s="29"/>
      <c r="J3" s="29"/>
      <c r="K3" s="29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29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  <c r="DC3" s="143"/>
      <c r="DD3" s="143"/>
      <c r="DE3" s="143"/>
      <c r="DF3" s="143"/>
      <c r="DG3" s="143"/>
      <c r="DH3" s="143"/>
      <c r="DI3" s="143"/>
      <c r="DJ3" s="143"/>
      <c r="DK3" s="143"/>
      <c r="DL3" s="143"/>
      <c r="DM3" s="143"/>
      <c r="DN3" s="143"/>
      <c r="DO3" s="143"/>
      <c r="DP3" s="143"/>
      <c r="DQ3" s="143"/>
      <c r="DR3" s="143"/>
      <c r="DS3" s="143"/>
      <c r="DT3" s="143"/>
      <c r="DU3" s="143"/>
      <c r="DV3" s="143"/>
      <c r="DW3" s="143"/>
      <c r="DX3" s="143"/>
      <c r="DY3" s="143"/>
      <c r="DZ3" s="143"/>
      <c r="EA3" s="143"/>
      <c r="EB3" s="143"/>
      <c r="EC3" s="143"/>
      <c r="ED3" s="143"/>
      <c r="EE3" s="143"/>
      <c r="EF3" s="143"/>
      <c r="EG3" s="143"/>
      <c r="EH3" s="143"/>
      <c r="EI3" s="143"/>
      <c r="EJ3" s="143"/>
      <c r="EK3" s="143"/>
      <c r="EL3" s="143"/>
      <c r="EM3" s="143"/>
      <c r="EN3" s="143"/>
      <c r="EO3" s="143"/>
      <c r="EP3" s="143"/>
      <c r="EQ3" s="143"/>
      <c r="ER3" s="143"/>
      <c r="ES3" s="143"/>
      <c r="ET3" s="143"/>
      <c r="EU3" s="143"/>
      <c r="EV3" s="143"/>
      <c r="EW3" s="143"/>
      <c r="EX3" s="143"/>
      <c r="EY3" s="143"/>
      <c r="EZ3" s="143"/>
      <c r="FA3" s="143"/>
      <c r="FB3" s="143"/>
      <c r="FC3" s="143"/>
      <c r="FD3" s="143"/>
      <c r="FE3" s="143"/>
      <c r="FF3" s="143"/>
      <c r="FG3" s="143"/>
      <c r="FH3" s="143"/>
      <c r="FI3" s="143"/>
      <c r="FJ3" s="143"/>
      <c r="FK3" s="143"/>
      <c r="FL3" s="143"/>
      <c r="FM3" s="143"/>
      <c r="FN3" s="143"/>
      <c r="FO3" s="143"/>
      <c r="FP3" s="143"/>
      <c r="FQ3" s="143"/>
      <c r="FR3" s="143"/>
      <c r="FS3" s="143"/>
      <c r="FT3" s="143"/>
      <c r="FU3" s="143"/>
      <c r="FV3" s="143"/>
      <c r="FW3" s="143"/>
      <c r="FX3" s="143"/>
      <c r="FY3" s="143"/>
      <c r="FZ3" s="143"/>
      <c r="GA3" s="143"/>
      <c r="GB3" s="143"/>
      <c r="GC3" s="143"/>
      <c r="GD3" s="143"/>
      <c r="GE3" s="143"/>
      <c r="GF3" s="143"/>
      <c r="GG3" s="143"/>
      <c r="GH3" s="143"/>
      <c r="GI3" s="143"/>
      <c r="GJ3" s="143"/>
      <c r="GK3" s="143"/>
      <c r="GL3" s="143"/>
      <c r="GM3" s="143"/>
      <c r="GN3" s="143"/>
      <c r="GO3" s="143"/>
      <c r="GP3" s="143"/>
      <c r="GQ3" s="143"/>
      <c r="GR3" s="143"/>
      <c r="GS3" s="143"/>
      <c r="GT3" s="143"/>
      <c r="GU3" s="143"/>
    </row>
    <row r="4" spans="1:203" x14ac:dyDescent="0.25">
      <c r="A4" s="144" t="s">
        <v>99</v>
      </c>
      <c r="B4" s="767" t="s">
        <v>268</v>
      </c>
      <c r="C4" s="143"/>
      <c r="D4" s="143"/>
      <c r="E4" s="143"/>
      <c r="F4" s="143"/>
      <c r="G4" s="143"/>
      <c r="H4" s="143"/>
      <c r="I4" s="143"/>
      <c r="J4" s="143"/>
      <c r="K4" s="143"/>
      <c r="L4" s="29"/>
      <c r="M4" s="29"/>
      <c r="N4" s="29"/>
      <c r="O4" s="29"/>
      <c r="P4" s="143"/>
      <c r="Q4" s="143"/>
      <c r="R4" s="143" t="s">
        <v>213</v>
      </c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29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</row>
    <row r="5" spans="1:203" x14ac:dyDescent="0.25">
      <c r="A5" s="144" t="s">
        <v>192</v>
      </c>
      <c r="B5" s="768" t="s">
        <v>267</v>
      </c>
      <c r="C5" s="143"/>
      <c r="D5" s="143"/>
      <c r="E5" s="143"/>
      <c r="F5" s="143"/>
      <c r="G5" s="143"/>
      <c r="H5" s="143"/>
      <c r="I5" s="143"/>
      <c r="J5" s="143"/>
      <c r="K5" s="143"/>
      <c r="L5" s="381"/>
      <c r="M5" s="29"/>
      <c r="N5" s="29"/>
      <c r="O5" s="29"/>
      <c r="P5" s="143"/>
      <c r="Q5" s="143"/>
      <c r="R5" s="143" t="s">
        <v>182</v>
      </c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29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/>
      <c r="DI5" s="143"/>
      <c r="DJ5" s="143"/>
      <c r="DK5" s="143"/>
      <c r="DL5" s="143"/>
      <c r="DM5" s="143"/>
      <c r="DN5" s="143"/>
      <c r="DO5" s="143"/>
      <c r="DP5" s="143"/>
      <c r="DQ5" s="143"/>
      <c r="DR5" s="143"/>
      <c r="DS5" s="143"/>
      <c r="DT5" s="143"/>
      <c r="DU5" s="143"/>
      <c r="DV5" s="143"/>
      <c r="DW5" s="143"/>
      <c r="DX5" s="143"/>
      <c r="DY5" s="143"/>
      <c r="DZ5" s="143"/>
      <c r="EA5" s="143"/>
      <c r="EB5" s="143"/>
      <c r="EC5" s="143"/>
      <c r="ED5" s="143"/>
      <c r="EE5" s="143"/>
      <c r="EF5" s="143"/>
      <c r="EG5" s="143"/>
      <c r="EH5" s="143"/>
      <c r="EI5" s="143"/>
      <c r="EJ5" s="143"/>
      <c r="EK5" s="143"/>
      <c r="EL5" s="143"/>
      <c r="EM5" s="143"/>
      <c r="EN5" s="143"/>
      <c r="EO5" s="143"/>
      <c r="EP5" s="143"/>
      <c r="EQ5" s="143"/>
      <c r="ER5" s="143"/>
      <c r="ES5" s="143"/>
      <c r="ET5" s="143"/>
      <c r="EU5" s="143"/>
      <c r="EV5" s="143"/>
      <c r="EW5" s="143"/>
      <c r="EX5" s="143"/>
      <c r="EY5" s="143"/>
      <c r="EZ5" s="143"/>
      <c r="FA5" s="143"/>
      <c r="FB5" s="143"/>
      <c r="FC5" s="143"/>
      <c r="FD5" s="143"/>
      <c r="FE5" s="143"/>
      <c r="FF5" s="143"/>
      <c r="FG5" s="143"/>
      <c r="FH5" s="143"/>
      <c r="FI5" s="143"/>
      <c r="FJ5" s="143"/>
      <c r="FK5" s="143"/>
      <c r="FL5" s="143"/>
      <c r="FM5" s="143"/>
      <c r="FN5" s="143"/>
      <c r="FO5" s="143"/>
      <c r="FP5" s="143"/>
      <c r="FQ5" s="143"/>
      <c r="FR5" s="143"/>
      <c r="FS5" s="143"/>
      <c r="FT5" s="143"/>
      <c r="FU5" s="143"/>
      <c r="FV5" s="143"/>
      <c r="FW5" s="143"/>
      <c r="FX5" s="143"/>
      <c r="FY5" s="143"/>
      <c r="FZ5" s="143"/>
      <c r="GA5" s="143"/>
      <c r="GB5" s="143"/>
      <c r="GC5" s="143"/>
      <c r="GD5" s="143"/>
      <c r="GE5" s="143"/>
      <c r="GF5" s="143"/>
      <c r="GG5" s="143"/>
      <c r="GH5" s="143"/>
      <c r="GI5" s="143"/>
      <c r="GJ5" s="143"/>
      <c r="GK5" s="143"/>
      <c r="GL5" s="143"/>
      <c r="GM5" s="143"/>
      <c r="GN5" s="143"/>
      <c r="GO5" s="143"/>
      <c r="GP5" s="143"/>
      <c r="GQ5" s="143"/>
      <c r="GR5" s="143"/>
      <c r="GS5" s="143"/>
      <c r="GT5" s="143"/>
      <c r="GU5" s="143"/>
    </row>
    <row r="6" spans="1:203" ht="22.5" customHeight="1" x14ac:dyDescent="0.4">
      <c r="A6" s="144" t="s">
        <v>206</v>
      </c>
      <c r="B6" s="768">
        <v>1054</v>
      </c>
      <c r="C6" s="143"/>
      <c r="D6" s="143"/>
      <c r="E6" s="143"/>
      <c r="F6" s="143"/>
      <c r="G6" s="766"/>
      <c r="H6" s="382" t="s">
        <v>91</v>
      </c>
      <c r="I6" s="143"/>
      <c r="J6" s="143"/>
      <c r="K6" s="143"/>
      <c r="L6" s="383"/>
      <c r="M6" s="29"/>
      <c r="N6" s="29"/>
      <c r="O6" s="29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29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  <c r="EO6" s="143"/>
      <c r="EP6" s="143"/>
      <c r="EQ6" s="143"/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143"/>
      <c r="GN6" s="143"/>
      <c r="GO6" s="143"/>
      <c r="GP6" s="143"/>
      <c r="GQ6" s="143"/>
      <c r="GR6" s="143"/>
      <c r="GS6" s="143"/>
      <c r="GT6" s="143"/>
      <c r="GU6" s="143"/>
    </row>
    <row r="7" spans="1:203" x14ac:dyDescent="0.25">
      <c r="A7" s="144" t="s">
        <v>201</v>
      </c>
      <c r="B7" s="769" t="s">
        <v>271</v>
      </c>
      <c r="C7" s="144" t="s">
        <v>202</v>
      </c>
      <c r="D7" s="771" t="s">
        <v>272</v>
      </c>
      <c r="E7" s="143"/>
      <c r="F7" s="143"/>
      <c r="G7" s="143"/>
      <c r="H7" s="143"/>
      <c r="I7" s="143"/>
      <c r="J7" s="143"/>
      <c r="K7" s="143"/>
      <c r="L7" s="383"/>
      <c r="M7" s="29"/>
      <c r="N7" s="29"/>
      <c r="O7" s="29"/>
      <c r="P7" s="143"/>
      <c r="Q7" s="143"/>
      <c r="R7" s="143" t="s">
        <v>180</v>
      </c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29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29"/>
      <c r="BK7" s="29"/>
      <c r="BL7" s="29"/>
      <c r="BM7" s="29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  <c r="EO7" s="143"/>
      <c r="EP7" s="143"/>
      <c r="EQ7" s="143"/>
      <c r="ER7" s="143"/>
      <c r="ES7" s="143"/>
      <c r="ET7" s="143"/>
      <c r="EU7" s="143"/>
      <c r="EV7" s="143"/>
      <c r="EW7" s="143"/>
      <c r="EX7" s="143"/>
      <c r="EY7" s="143"/>
      <c r="EZ7" s="143"/>
      <c r="FA7" s="143"/>
      <c r="FB7" s="143"/>
      <c r="FC7" s="143"/>
      <c r="FD7" s="143"/>
      <c r="FE7" s="143"/>
      <c r="FF7" s="143"/>
      <c r="FG7" s="143"/>
      <c r="FH7" s="143"/>
      <c r="FI7" s="143"/>
      <c r="FJ7" s="143"/>
      <c r="FK7" s="143"/>
      <c r="FL7" s="143"/>
      <c r="FM7" s="143"/>
      <c r="FN7" s="143"/>
      <c r="FO7" s="143"/>
      <c r="FP7" s="143"/>
      <c r="FQ7" s="143"/>
      <c r="FR7" s="143"/>
      <c r="FS7" s="143"/>
      <c r="FT7" s="143"/>
      <c r="FU7" s="143"/>
      <c r="FV7" s="143"/>
      <c r="FW7" s="143"/>
      <c r="FX7" s="143"/>
      <c r="FY7" s="143"/>
      <c r="FZ7" s="143"/>
      <c r="GA7" s="143"/>
      <c r="GB7" s="143"/>
      <c r="GC7" s="143"/>
      <c r="GD7" s="143"/>
      <c r="GE7" s="143"/>
      <c r="GF7" s="143"/>
      <c r="GG7" s="143"/>
      <c r="GH7" s="143"/>
      <c r="GI7" s="143"/>
      <c r="GJ7" s="143"/>
      <c r="GK7" s="143"/>
      <c r="GL7" s="143"/>
      <c r="GM7" s="143"/>
      <c r="GN7" s="143"/>
      <c r="GO7" s="143"/>
      <c r="GP7" s="143"/>
      <c r="GQ7" s="143"/>
      <c r="GR7" s="143"/>
      <c r="GS7" s="143"/>
      <c r="GT7" s="143"/>
      <c r="GU7" s="143"/>
    </row>
    <row r="8" spans="1:203" x14ac:dyDescent="0.25">
      <c r="A8" s="144" t="s">
        <v>204</v>
      </c>
      <c r="B8" s="769" t="s">
        <v>237</v>
      </c>
      <c r="C8" s="144" t="s">
        <v>205</v>
      </c>
      <c r="D8" s="772" t="s">
        <v>207</v>
      </c>
      <c r="E8" s="143"/>
      <c r="F8" s="143"/>
      <c r="G8" s="143"/>
      <c r="H8" s="143"/>
      <c r="I8" s="143"/>
      <c r="J8" s="143"/>
      <c r="K8" s="143"/>
      <c r="L8" s="383"/>
      <c r="M8" s="29"/>
      <c r="N8" s="29"/>
      <c r="O8" s="29"/>
      <c r="P8" s="143"/>
      <c r="Q8" s="143"/>
      <c r="R8" s="143" t="s">
        <v>218</v>
      </c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29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  <c r="EO8" s="143"/>
      <c r="EP8" s="143"/>
      <c r="EQ8" s="143"/>
      <c r="ER8" s="143"/>
      <c r="ES8" s="143"/>
      <c r="ET8" s="143"/>
      <c r="EU8" s="143"/>
      <c r="EV8" s="143"/>
      <c r="EW8" s="143"/>
      <c r="EX8" s="143"/>
      <c r="EY8" s="143"/>
      <c r="EZ8" s="143"/>
      <c r="FA8" s="143"/>
      <c r="FB8" s="143"/>
      <c r="FC8" s="143"/>
      <c r="FD8" s="143"/>
      <c r="FE8" s="143"/>
      <c r="FF8" s="143"/>
      <c r="FG8" s="143"/>
      <c r="FH8" s="143"/>
      <c r="FI8" s="143"/>
      <c r="FJ8" s="143"/>
      <c r="FK8" s="143"/>
      <c r="FL8" s="143"/>
      <c r="FM8" s="143"/>
      <c r="FN8" s="143"/>
      <c r="FO8" s="143"/>
      <c r="FP8" s="143"/>
      <c r="FQ8" s="143"/>
      <c r="FR8" s="143"/>
      <c r="FS8" s="143"/>
      <c r="FT8" s="143"/>
      <c r="FU8" s="143"/>
      <c r="FV8" s="143"/>
      <c r="FW8" s="143"/>
      <c r="FX8" s="143"/>
      <c r="FY8" s="143"/>
      <c r="FZ8" s="143"/>
      <c r="GA8" s="143"/>
      <c r="GB8" s="143"/>
      <c r="GC8" s="143"/>
      <c r="GD8" s="143"/>
      <c r="GE8" s="143"/>
      <c r="GF8" s="143"/>
      <c r="GG8" s="143"/>
      <c r="GH8" s="143"/>
      <c r="GI8" s="143"/>
      <c r="GJ8" s="143"/>
      <c r="GK8" s="143"/>
      <c r="GL8" s="143"/>
      <c r="GM8" s="143"/>
      <c r="GN8" s="143"/>
      <c r="GO8" s="143"/>
      <c r="GP8" s="143"/>
      <c r="GQ8" s="143"/>
      <c r="GR8" s="143"/>
      <c r="GS8" s="143"/>
      <c r="GT8" s="143"/>
      <c r="GU8" s="143"/>
    </row>
    <row r="9" spans="1:203" ht="12.75" customHeight="1" x14ac:dyDescent="0.25">
      <c r="A9" s="144"/>
      <c r="B9" s="118"/>
      <c r="C9" s="145"/>
      <c r="D9" s="29"/>
      <c r="E9" s="143"/>
      <c r="F9" s="143"/>
      <c r="G9" s="143"/>
      <c r="H9" s="143"/>
      <c r="I9" s="143"/>
      <c r="J9" s="143"/>
      <c r="K9" s="143"/>
      <c r="L9" s="383"/>
      <c r="M9" s="29"/>
      <c r="N9" s="29"/>
      <c r="O9" s="29"/>
      <c r="P9" s="143"/>
      <c r="Q9" s="143"/>
      <c r="R9" s="143" t="s">
        <v>181</v>
      </c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29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29"/>
      <c r="BK9" s="29"/>
      <c r="BL9" s="29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  <c r="DZ9" s="143"/>
      <c r="EA9" s="143"/>
      <c r="EB9" s="143"/>
      <c r="EC9" s="143"/>
      <c r="ED9" s="143"/>
      <c r="EE9" s="143"/>
      <c r="EF9" s="143"/>
      <c r="EG9" s="143"/>
      <c r="EH9" s="143"/>
      <c r="EI9" s="143"/>
      <c r="EJ9" s="143"/>
      <c r="EK9" s="143"/>
      <c r="EL9" s="143"/>
      <c r="EM9" s="143"/>
      <c r="EN9" s="143"/>
      <c r="EO9" s="143"/>
      <c r="EP9" s="143"/>
      <c r="EQ9" s="143"/>
      <c r="ER9" s="143"/>
      <c r="ES9" s="143"/>
      <c r="ET9" s="143"/>
      <c r="EU9" s="143"/>
      <c r="EV9" s="143"/>
      <c r="EW9" s="143"/>
      <c r="EX9" s="143"/>
      <c r="EY9" s="143"/>
      <c r="EZ9" s="143"/>
      <c r="FA9" s="143"/>
      <c r="FB9" s="143"/>
      <c r="FC9" s="143"/>
      <c r="FD9" s="143"/>
      <c r="FE9" s="143"/>
      <c r="FF9" s="143"/>
      <c r="FG9" s="143"/>
      <c r="FH9" s="143"/>
      <c r="FI9" s="143"/>
      <c r="FJ9" s="143"/>
      <c r="FK9" s="143"/>
      <c r="FL9" s="143"/>
      <c r="FM9" s="143"/>
      <c r="FN9" s="143"/>
      <c r="FO9" s="143"/>
      <c r="FP9" s="143"/>
      <c r="FQ9" s="143"/>
      <c r="FR9" s="143"/>
      <c r="FS9" s="143"/>
      <c r="FT9" s="143"/>
      <c r="FU9" s="143"/>
      <c r="FV9" s="143"/>
      <c r="FW9" s="143"/>
      <c r="FX9" s="143"/>
      <c r="FY9" s="143"/>
      <c r="FZ9" s="143"/>
      <c r="GA9" s="143"/>
      <c r="GB9" s="143"/>
      <c r="GC9" s="143"/>
      <c r="GD9" s="143"/>
      <c r="GE9" s="143"/>
      <c r="GF9" s="143"/>
      <c r="GG9" s="143"/>
      <c r="GH9" s="143"/>
      <c r="GI9" s="143"/>
      <c r="GJ9" s="143"/>
      <c r="GK9" s="143"/>
      <c r="GL9" s="143"/>
      <c r="GM9" s="143"/>
      <c r="GN9" s="143"/>
      <c r="GO9" s="143"/>
      <c r="GP9" s="143"/>
      <c r="GQ9" s="143"/>
      <c r="GR9" s="143"/>
      <c r="GS9" s="143"/>
      <c r="GT9" s="143"/>
      <c r="GU9" s="143"/>
    </row>
    <row r="10" spans="1:203" ht="13.5" customHeight="1" x14ac:dyDescent="0.25">
      <c r="A10" s="144" t="s">
        <v>90</v>
      </c>
      <c r="B10" s="770">
        <v>41789</v>
      </c>
      <c r="C10" s="144" t="s">
        <v>88</v>
      </c>
      <c r="D10" s="767" t="s">
        <v>290</v>
      </c>
      <c r="E10" s="143"/>
      <c r="F10" s="143"/>
      <c r="G10" s="143"/>
      <c r="H10" s="143"/>
      <c r="I10" s="143"/>
      <c r="J10" s="143"/>
      <c r="K10" s="143"/>
      <c r="L10" s="383"/>
      <c r="M10" s="29"/>
      <c r="N10" s="29"/>
      <c r="O10" s="29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29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/>
      <c r="FQ10" s="143"/>
      <c r="FR10" s="143"/>
      <c r="FS10" s="143"/>
      <c r="FT10" s="143"/>
      <c r="FU10" s="143"/>
      <c r="FV10" s="143"/>
      <c r="FW10" s="143"/>
      <c r="FX10" s="143"/>
      <c r="FY10" s="143"/>
      <c r="FZ10" s="143"/>
      <c r="GA10" s="143"/>
      <c r="GB10" s="143"/>
      <c r="GC10" s="143"/>
      <c r="GD10" s="143"/>
      <c r="GE10" s="143"/>
      <c r="GF10" s="143"/>
      <c r="GG10" s="143"/>
      <c r="GH10" s="143"/>
      <c r="GI10" s="143"/>
      <c r="GJ10" s="143"/>
      <c r="GK10" s="143"/>
      <c r="GL10" s="143"/>
      <c r="GM10" s="143"/>
      <c r="GN10" s="143"/>
      <c r="GO10" s="143"/>
      <c r="GP10" s="143"/>
      <c r="GQ10" s="143"/>
      <c r="GR10" s="143"/>
      <c r="GS10" s="143"/>
      <c r="GT10" s="143"/>
      <c r="GU10" s="143"/>
    </row>
    <row r="11" spans="1:203" x14ac:dyDescent="0.25">
      <c r="A11" s="143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 t="s">
        <v>214</v>
      </c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29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  <c r="EI11" s="143"/>
      <c r="EJ11" s="143"/>
      <c r="EK11" s="143"/>
      <c r="EL11" s="143"/>
      <c r="EM11" s="143"/>
      <c r="EN11" s="143"/>
      <c r="EO11" s="143"/>
      <c r="EP11" s="143"/>
      <c r="EQ11" s="143"/>
      <c r="ER11" s="143"/>
      <c r="ES11" s="143"/>
      <c r="ET11" s="143"/>
      <c r="EU11" s="143"/>
      <c r="EV11" s="143"/>
      <c r="EW11" s="143"/>
      <c r="EX11" s="143"/>
      <c r="EY11" s="143"/>
      <c r="EZ11" s="143"/>
      <c r="FA11" s="143"/>
      <c r="FB11" s="143"/>
      <c r="FC11" s="143"/>
      <c r="FD11" s="143"/>
      <c r="FE11" s="143"/>
      <c r="FF11" s="143"/>
      <c r="FG11" s="143"/>
      <c r="FH11" s="143"/>
      <c r="FI11" s="143"/>
      <c r="FJ11" s="143"/>
      <c r="FK11" s="143"/>
      <c r="FL11" s="143"/>
      <c r="FM11" s="143"/>
      <c r="FN11" s="143"/>
      <c r="FO11" s="143"/>
      <c r="FP11" s="143"/>
      <c r="FQ11" s="143"/>
      <c r="FR11" s="143"/>
      <c r="FS11" s="143"/>
      <c r="FT11" s="143"/>
      <c r="FU11" s="143"/>
      <c r="FV11" s="143"/>
      <c r="FW11" s="143"/>
      <c r="FX11" s="143"/>
      <c r="FY11" s="143"/>
      <c r="FZ11" s="143"/>
      <c r="GA11" s="143"/>
      <c r="GB11" s="143"/>
      <c r="GC11" s="143"/>
      <c r="GD11" s="143"/>
      <c r="GE11" s="143"/>
      <c r="GF11" s="143"/>
      <c r="GG11" s="143"/>
      <c r="GH11" s="143"/>
      <c r="GI11" s="143"/>
      <c r="GJ11" s="143"/>
      <c r="GK11" s="143"/>
      <c r="GL11" s="143"/>
      <c r="GM11" s="143"/>
      <c r="GN11" s="143"/>
      <c r="GO11" s="143"/>
      <c r="GP11" s="143"/>
      <c r="GQ11" s="143"/>
      <c r="GR11" s="143"/>
      <c r="GS11" s="143"/>
      <c r="GT11" s="143"/>
      <c r="GU11" s="143"/>
    </row>
    <row r="12" spans="1:203" x14ac:dyDescent="0.25">
      <c r="A12" s="143"/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29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143"/>
      <c r="CL12" s="143"/>
      <c r="CM12" s="143"/>
      <c r="CN12" s="143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P12" s="143"/>
      <c r="DQ12" s="143"/>
      <c r="DR12" s="143"/>
      <c r="DS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  <c r="EI12" s="143"/>
      <c r="EJ12" s="143"/>
      <c r="EK12" s="143"/>
      <c r="EL12" s="143"/>
      <c r="EM12" s="143"/>
      <c r="EN12" s="143"/>
      <c r="EO12" s="143"/>
      <c r="EP12" s="143"/>
      <c r="EQ12" s="143"/>
      <c r="ER12" s="143"/>
      <c r="ES12" s="143"/>
      <c r="ET12" s="143"/>
      <c r="EU12" s="143"/>
      <c r="EV12" s="143"/>
      <c r="EW12" s="143"/>
      <c r="EX12" s="143"/>
      <c r="EY12" s="143"/>
      <c r="EZ12" s="143"/>
      <c r="FA12" s="143"/>
      <c r="FB12" s="143"/>
      <c r="FC12" s="143"/>
      <c r="FD12" s="143"/>
      <c r="FE12" s="143"/>
      <c r="FF12" s="143"/>
      <c r="FG12" s="143"/>
      <c r="FH12" s="143"/>
      <c r="FI12" s="143"/>
      <c r="FJ12" s="143"/>
      <c r="FK12" s="143"/>
      <c r="FL12" s="143"/>
      <c r="FM12" s="143"/>
      <c r="FN12" s="143"/>
      <c r="FO12" s="143"/>
      <c r="FP12" s="143"/>
      <c r="FQ12" s="143"/>
      <c r="FR12" s="143"/>
      <c r="FS12" s="143"/>
      <c r="FT12" s="143"/>
      <c r="FU12" s="143"/>
      <c r="FV12" s="143"/>
      <c r="FW12" s="143"/>
      <c r="FX12" s="143"/>
      <c r="FY12" s="143"/>
      <c r="FZ12" s="143"/>
      <c r="GA12" s="143"/>
      <c r="GB12" s="143"/>
      <c r="GC12" s="143"/>
      <c r="GD12" s="143"/>
      <c r="GE12" s="143"/>
      <c r="GF12" s="143"/>
      <c r="GG12" s="143"/>
      <c r="GH12" s="143"/>
      <c r="GI12" s="143"/>
      <c r="GJ12" s="143"/>
      <c r="GK12" s="143"/>
      <c r="GL12" s="143"/>
      <c r="GM12" s="143"/>
      <c r="GN12" s="143"/>
      <c r="GO12" s="143"/>
      <c r="GP12" s="143"/>
      <c r="GQ12" s="143"/>
      <c r="GR12" s="143"/>
      <c r="GS12" s="143"/>
      <c r="GT12" s="143"/>
      <c r="GU12" s="143"/>
    </row>
    <row r="13" spans="1:203" ht="13.5" customHeight="1" x14ac:dyDescent="0.25">
      <c r="A13" s="143" t="s">
        <v>155</v>
      </c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38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385" t="s">
        <v>275</v>
      </c>
      <c r="AJ13" s="143"/>
      <c r="AK13" s="143"/>
      <c r="AL13" s="143"/>
      <c r="AM13" s="29"/>
      <c r="AN13" s="143"/>
      <c r="AO13" s="143"/>
      <c r="AP13" s="143"/>
      <c r="AQ13" s="143"/>
      <c r="AR13" s="143"/>
      <c r="AS13" s="29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</row>
    <row r="14" spans="1:203" x14ac:dyDescent="0.25">
      <c r="A14" s="4" t="s">
        <v>294</v>
      </c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386"/>
      <c r="AK14" s="143"/>
      <c r="AL14" s="143"/>
      <c r="AM14" s="29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43"/>
      <c r="CE14" s="143"/>
      <c r="CF14" s="143"/>
      <c r="CG14" s="143"/>
      <c r="CH14" s="143"/>
      <c r="CI14" s="143"/>
      <c r="CJ14" s="143"/>
      <c r="CK14" s="143"/>
      <c r="CL14" s="143"/>
      <c r="CM14" s="143"/>
      <c r="CN14" s="143"/>
      <c r="CO14" s="143"/>
      <c r="CP14" s="143"/>
      <c r="CQ14" s="143"/>
      <c r="CR14" s="143"/>
      <c r="CS14" s="143"/>
      <c r="CT14" s="143"/>
      <c r="CU14" s="143"/>
      <c r="CV14" s="143"/>
      <c r="CW14" s="143"/>
      <c r="CX14" s="143"/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P14" s="143"/>
      <c r="DQ14" s="143"/>
      <c r="DR14" s="143"/>
      <c r="DS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  <c r="EI14" s="143"/>
      <c r="EJ14" s="143"/>
      <c r="EK14" s="143"/>
      <c r="EL14" s="143"/>
      <c r="EM14" s="143"/>
      <c r="EN14" s="143"/>
      <c r="EO14" s="143"/>
      <c r="EP14" s="143"/>
      <c r="EQ14" s="143"/>
      <c r="ER14" s="143"/>
      <c r="ES14" s="143"/>
      <c r="ET14" s="143"/>
      <c r="EU14" s="143"/>
      <c r="EV14" s="143"/>
      <c r="EW14" s="143"/>
      <c r="EX14" s="143"/>
      <c r="EY14" s="143"/>
      <c r="EZ14" s="143"/>
      <c r="FA14" s="143"/>
      <c r="FB14" s="143"/>
      <c r="FC14" s="143"/>
      <c r="FD14" s="143"/>
      <c r="FE14" s="143"/>
      <c r="FF14" s="143"/>
      <c r="FG14" s="143"/>
      <c r="FH14" s="143"/>
      <c r="FI14" s="143"/>
      <c r="FJ14" s="143"/>
      <c r="FK14" s="143"/>
      <c r="FL14" s="143"/>
      <c r="FM14" s="143"/>
      <c r="FN14" s="143"/>
      <c r="FO14" s="143"/>
      <c r="FP14" s="143"/>
      <c r="FQ14" s="143"/>
      <c r="FR14" s="143"/>
      <c r="FS14" s="143"/>
      <c r="FT14" s="143"/>
      <c r="FU14" s="143"/>
      <c r="FV14" s="143"/>
      <c r="FW14" s="143"/>
      <c r="FX14" s="143"/>
      <c r="FY14" s="143"/>
      <c r="FZ14" s="143"/>
      <c r="GA14" s="143"/>
      <c r="GB14" s="143"/>
      <c r="GC14" s="143"/>
      <c r="GD14" s="143"/>
      <c r="GE14" s="143"/>
      <c r="GF14" s="143"/>
      <c r="GG14" s="143"/>
      <c r="GH14" s="143"/>
      <c r="GI14" s="143"/>
      <c r="GJ14" s="143"/>
      <c r="GK14" s="143"/>
      <c r="GL14" s="143"/>
      <c r="GM14" s="143"/>
      <c r="GN14" s="143"/>
      <c r="GO14" s="143"/>
      <c r="GP14" s="143"/>
      <c r="GQ14" s="143"/>
      <c r="GR14" s="143"/>
      <c r="GS14" s="143"/>
      <c r="GT14" s="143"/>
      <c r="GU14" s="143"/>
    </row>
    <row r="15" spans="1:203" ht="16.2" thickBot="1" x14ac:dyDescent="0.35">
      <c r="A15" s="385" t="s">
        <v>235</v>
      </c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380" t="s">
        <v>121</v>
      </c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387" t="s">
        <v>137</v>
      </c>
      <c r="AK15" s="31" t="str">
        <f>IF($BM$26&gt;0.4,"&gt;0.4",IF($BM$26&lt;-0.4,"&lt;-0.4","-0.4&lt;and&gt;0.4"))</f>
        <v>&gt;0.4</v>
      </c>
      <c r="AL15" s="31"/>
      <c r="AM15" s="31"/>
      <c r="AN15" s="143"/>
      <c r="AO15" s="143"/>
      <c r="AP15" s="143"/>
      <c r="AQ15" s="143"/>
      <c r="AR15" s="143"/>
      <c r="AS15" s="143"/>
      <c r="AT15" s="143"/>
      <c r="AU15" s="143"/>
      <c r="AV15" s="387"/>
      <c r="AW15" s="387" t="s">
        <v>175</v>
      </c>
      <c r="AX15" s="388" t="str">
        <f>IF($BM$29&gt;0,($BM$31-$BM$29)/$BM$28,"----")</f>
        <v>----</v>
      </c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389" t="s">
        <v>131</v>
      </c>
      <c r="BJ15" s="143"/>
      <c r="BK15" s="143" t="s">
        <v>196</v>
      </c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</row>
    <row r="16" spans="1:203" ht="17.25" customHeight="1" thickTop="1" x14ac:dyDescent="0.3">
      <c r="A16" s="143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390" t="s">
        <v>174</v>
      </c>
      <c r="AJ16" s="387" t="s">
        <v>136</v>
      </c>
      <c r="AK16" s="143">
        <f>LOOKUP(BM30,Tables!B58:B197,Tables!C58:C197)*BM25</f>
        <v>1.5704583567680359</v>
      </c>
      <c r="AL16" s="773">
        <v>0</v>
      </c>
      <c r="AM16" s="29"/>
      <c r="AN16" s="143"/>
      <c r="AO16" s="834" t="s">
        <v>179</v>
      </c>
      <c r="AP16" s="835"/>
      <c r="AQ16" s="835"/>
      <c r="AR16" s="836"/>
      <c r="AS16" s="391"/>
      <c r="AT16" s="391"/>
      <c r="AU16" s="391"/>
      <c r="AV16" s="392"/>
      <c r="AW16" s="392"/>
      <c r="AX16" s="392" t="s">
        <v>173</v>
      </c>
      <c r="AY16" s="392"/>
      <c r="AZ16" s="393" t="s">
        <v>187</v>
      </c>
      <c r="BA16" s="392"/>
      <c r="BB16" s="392"/>
      <c r="BC16" s="392"/>
      <c r="BD16" s="392"/>
      <c r="BE16" s="392"/>
      <c r="BF16" s="394" t="s">
        <v>197</v>
      </c>
      <c r="BG16" s="394" t="s">
        <v>197</v>
      </c>
      <c r="BH16" s="143" t="str">
        <f>" "</f>
        <v xml:space="preserve"> </v>
      </c>
      <c r="BI16" s="395" t="str">
        <f>A1</f>
        <v>log-Pearson Frequency Analysis Spreadsheet, Version 3.1, 2/2015</v>
      </c>
      <c r="BJ16" s="396"/>
      <c r="BK16" s="396"/>
      <c r="BL16" s="396"/>
      <c r="BM16" s="396"/>
      <c r="BN16" s="396"/>
      <c r="BO16" s="396"/>
      <c r="BP16" s="396"/>
      <c r="BQ16" s="396"/>
      <c r="BR16" s="396"/>
      <c r="BS16" s="396"/>
      <c r="BT16" s="396"/>
      <c r="BU16" s="396"/>
      <c r="BV16" s="396"/>
      <c r="BW16" s="396"/>
      <c r="BX16" s="396"/>
      <c r="BY16" s="396"/>
      <c r="BZ16" s="396"/>
      <c r="CA16" s="396"/>
      <c r="CB16" s="396"/>
      <c r="CC16" s="396"/>
      <c r="CD16" s="396"/>
      <c r="CE16" s="396"/>
      <c r="CF16" s="396"/>
      <c r="CG16" s="396"/>
      <c r="CH16" s="396"/>
      <c r="CI16" s="396"/>
      <c r="CJ16" s="396"/>
      <c r="CK16" s="397" t="s">
        <v>148</v>
      </c>
      <c r="CL16" s="398" t="str">
        <f>A1</f>
        <v>log-Pearson Frequency Analysis Spreadsheet, Version 3.1, 2/2015</v>
      </c>
      <c r="CM16" s="399"/>
      <c r="CN16" s="400"/>
      <c r="CO16" s="400"/>
      <c r="CP16" s="396"/>
      <c r="CQ16" s="396"/>
      <c r="CR16" s="396"/>
      <c r="CS16" s="396"/>
      <c r="CT16" s="396"/>
      <c r="CU16" s="396"/>
      <c r="CV16" s="396"/>
      <c r="CW16" s="396"/>
      <c r="CX16" s="396"/>
      <c r="CY16" s="396"/>
      <c r="CZ16" s="396"/>
      <c r="DA16" s="396"/>
      <c r="DB16" s="396"/>
      <c r="DC16" s="396"/>
      <c r="DD16" s="397" t="s">
        <v>149</v>
      </c>
      <c r="DE16" s="395" t="str">
        <f>A1</f>
        <v>log-Pearson Frequency Analysis Spreadsheet, Version 3.1, 2/2015</v>
      </c>
      <c r="DF16" s="396"/>
      <c r="DG16" s="396"/>
      <c r="DH16" s="396"/>
      <c r="DI16" s="396"/>
      <c r="DJ16" s="396"/>
      <c r="DK16" s="396"/>
      <c r="DL16" s="396"/>
      <c r="DM16" s="396"/>
      <c r="DN16" s="397" t="s">
        <v>150</v>
      </c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  <c r="EW16" s="143"/>
      <c r="EX16" s="143"/>
      <c r="EY16" s="143"/>
      <c r="EZ16" s="143"/>
      <c r="FA16" s="143"/>
      <c r="FB16" s="143"/>
      <c r="FC16" s="143"/>
      <c r="FD16" s="143"/>
      <c r="FE16" s="143"/>
      <c r="FF16" s="143"/>
      <c r="FG16" s="143"/>
      <c r="FH16" s="143"/>
      <c r="FI16" s="143"/>
      <c r="FJ16" s="143"/>
      <c r="FK16" s="143"/>
      <c r="FL16" s="143"/>
      <c r="FM16" s="143"/>
      <c r="FN16" s="143"/>
      <c r="FO16" s="143"/>
      <c r="FP16" s="143"/>
      <c r="FQ16" s="143"/>
      <c r="FR16" s="143"/>
      <c r="FS16" s="143"/>
      <c r="FT16" s="143"/>
      <c r="FU16" s="143"/>
      <c r="FV16" s="143"/>
      <c r="FW16" s="143"/>
      <c r="FX16" s="143"/>
      <c r="FY16" s="143"/>
      <c r="FZ16" s="143"/>
      <c r="GA16" s="143"/>
      <c r="GB16" s="143"/>
      <c r="GC16" s="143"/>
      <c r="GD16" s="143"/>
      <c r="GE16" s="143"/>
      <c r="GF16" s="143"/>
      <c r="GG16" s="143"/>
      <c r="GH16" s="143"/>
      <c r="GI16" s="143"/>
      <c r="GJ16" s="143"/>
      <c r="GK16" s="143"/>
      <c r="GL16" s="143"/>
      <c r="GM16" s="143"/>
      <c r="GN16" s="143"/>
      <c r="GO16" s="143"/>
      <c r="GP16" s="143"/>
      <c r="GQ16" s="143"/>
      <c r="GR16" s="143"/>
      <c r="GS16" s="143"/>
      <c r="GT16" s="143"/>
      <c r="GU16" s="143"/>
    </row>
    <row r="17" spans="1:203" ht="14.25" customHeight="1" x14ac:dyDescent="0.25">
      <c r="A17" s="4" t="s">
        <v>289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29"/>
      <c r="AN17" s="143"/>
      <c r="AO17" s="401" t="str">
        <f>IF(AK15="&gt;0.4","CONSIDER FIRST",IF(AK15="&lt;-0.4","CONSIDER SECOND"," "))</f>
        <v>CONSIDER FIRST</v>
      </c>
      <c r="AP17" s="401" t="str">
        <f>IF(AK15="&lt;-0.4","CONSIDER FIRST",IF(AK15="&gt;0.4","CONSIDER SECOND"," "))</f>
        <v>CONSIDER SECOND</v>
      </c>
      <c r="AQ17" s="837" t="str">
        <f>IF(AK15="-0.4&lt;and&gt;0.4","CONSIDER BOTH FIRST"," ")</f>
        <v xml:space="preserve"> </v>
      </c>
      <c r="AR17" s="838"/>
      <c r="AS17" s="391"/>
      <c r="AT17" s="391"/>
      <c r="AU17" s="391"/>
      <c r="AV17" s="392"/>
      <c r="AW17" s="392"/>
      <c r="AX17" s="402"/>
      <c r="AY17" s="402"/>
      <c r="AZ17" s="403" t="s">
        <v>172</v>
      </c>
      <c r="BA17" s="402"/>
      <c r="BB17" s="404" t="s">
        <v>159</v>
      </c>
      <c r="BC17" s="404" t="s">
        <v>177</v>
      </c>
      <c r="BD17" s="404" t="s">
        <v>159</v>
      </c>
      <c r="BE17" s="404" t="s">
        <v>177</v>
      </c>
      <c r="BF17" s="404" t="s">
        <v>6</v>
      </c>
      <c r="BG17" s="404" t="s">
        <v>5</v>
      </c>
      <c r="BH17" s="143" t="str">
        <f>" "</f>
        <v xml:space="preserve"> </v>
      </c>
      <c r="BI17" s="405"/>
      <c r="BJ17" s="406"/>
      <c r="BK17" s="406"/>
      <c r="BL17" s="406"/>
      <c r="BM17" s="406"/>
      <c r="BN17" s="406"/>
      <c r="BO17" s="406"/>
      <c r="BP17" s="406"/>
      <c r="BQ17" s="392"/>
      <c r="BR17" s="392"/>
      <c r="BS17" s="392"/>
      <c r="BT17" s="392"/>
      <c r="BU17" s="392"/>
      <c r="BV17" s="392"/>
      <c r="BW17" s="392"/>
      <c r="BX17" s="392"/>
      <c r="BY17" s="392"/>
      <c r="BZ17" s="392"/>
      <c r="CA17" s="392"/>
      <c r="CB17" s="392"/>
      <c r="CC17" s="392"/>
      <c r="CD17" s="392"/>
      <c r="CE17" s="392"/>
      <c r="CF17" s="392"/>
      <c r="CG17" s="392"/>
      <c r="CH17" s="392"/>
      <c r="CI17" s="392"/>
      <c r="CJ17" s="392"/>
      <c r="CK17" s="407"/>
      <c r="CL17" s="405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2"/>
      <c r="CZ17" s="392"/>
      <c r="DA17" s="392"/>
      <c r="DB17" s="392"/>
      <c r="DC17" s="392"/>
      <c r="DD17" s="407"/>
      <c r="DE17" s="405"/>
      <c r="DF17" s="392"/>
      <c r="DG17" s="392"/>
      <c r="DH17" s="392"/>
      <c r="DI17" s="392"/>
      <c r="DJ17" s="392"/>
      <c r="DK17" s="392"/>
      <c r="DL17" s="392"/>
      <c r="DM17" s="392"/>
      <c r="DN17" s="407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  <c r="EO17" s="143"/>
      <c r="EP17" s="143"/>
      <c r="EQ17" s="143"/>
      <c r="ER17" s="143"/>
      <c r="ES17" s="143"/>
      <c r="ET17" s="143"/>
      <c r="EU17" s="143"/>
      <c r="EV17" s="143"/>
      <c r="EW17" s="143"/>
      <c r="EX17" s="143"/>
      <c r="EY17" s="143"/>
      <c r="EZ17" s="143"/>
      <c r="FA17" s="143"/>
      <c r="FB17" s="143"/>
      <c r="FC17" s="143"/>
      <c r="FD17" s="143"/>
      <c r="FE17" s="143"/>
      <c r="FF17" s="143"/>
      <c r="FG17" s="143"/>
      <c r="FH17" s="143"/>
      <c r="FI17" s="143"/>
      <c r="FJ17" s="143"/>
      <c r="FK17" s="143"/>
      <c r="FL17" s="143"/>
      <c r="FM17" s="143"/>
      <c r="FN17" s="143"/>
      <c r="FO17" s="143"/>
      <c r="FP17" s="143"/>
      <c r="FQ17" s="143"/>
      <c r="FR17" s="143"/>
      <c r="FS17" s="143"/>
      <c r="FT17" s="143"/>
      <c r="FU17" s="143"/>
      <c r="FV17" s="143"/>
      <c r="FW17" s="143"/>
      <c r="FX17" s="143"/>
      <c r="FY17" s="143"/>
      <c r="FZ17" s="143"/>
      <c r="GA17" s="143"/>
      <c r="GB17" s="143"/>
      <c r="GC17" s="143"/>
      <c r="GD17" s="143"/>
      <c r="GE17" s="143"/>
      <c r="GF17" s="143"/>
      <c r="GG17" s="143"/>
      <c r="GH17" s="143"/>
      <c r="GI17" s="143"/>
      <c r="GJ17" s="143"/>
      <c r="GK17" s="143"/>
      <c r="GL17" s="143"/>
      <c r="GM17" s="143"/>
      <c r="GN17" s="143"/>
      <c r="GO17" s="143"/>
      <c r="GP17" s="143"/>
      <c r="GQ17" s="143"/>
      <c r="GR17" s="143"/>
      <c r="GS17" s="143"/>
      <c r="GT17" s="143"/>
      <c r="GU17" s="143"/>
    </row>
    <row r="18" spans="1:203" ht="13.5" customHeight="1" x14ac:dyDescent="0.25">
      <c r="A18" t="s">
        <v>292</v>
      </c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408" t="s">
        <v>1</v>
      </c>
      <c r="R18" s="409" t="s">
        <v>2</v>
      </c>
      <c r="S18" s="409" t="s">
        <v>3</v>
      </c>
      <c r="T18" s="409" t="s">
        <v>228</v>
      </c>
      <c r="U18" s="410"/>
      <c r="V18" s="410" t="s">
        <v>195</v>
      </c>
      <c r="W18" s="411">
        <v>1</v>
      </c>
      <c r="X18" s="411">
        <v>2</v>
      </c>
      <c r="Y18" s="411">
        <v>3</v>
      </c>
      <c r="Z18" s="411">
        <v>4</v>
      </c>
      <c r="AA18" s="411">
        <v>5</v>
      </c>
      <c r="AB18" s="411">
        <v>6</v>
      </c>
      <c r="AC18" s="411">
        <v>7</v>
      </c>
      <c r="AD18" s="411">
        <v>8</v>
      </c>
      <c r="AE18" s="411">
        <v>9</v>
      </c>
      <c r="AF18" s="411">
        <v>10</v>
      </c>
      <c r="AG18" s="411">
        <v>11</v>
      </c>
      <c r="AH18" s="403">
        <v>12</v>
      </c>
      <c r="AI18" s="409" t="s">
        <v>5</v>
      </c>
      <c r="AJ18" s="412"/>
      <c r="AK18" s="143"/>
      <c r="AL18" s="403" t="s">
        <v>159</v>
      </c>
      <c r="AM18" s="413" t="s">
        <v>159</v>
      </c>
      <c r="AN18" s="143"/>
      <c r="AO18" s="409" t="s">
        <v>116</v>
      </c>
      <c r="AP18" s="409" t="s">
        <v>117</v>
      </c>
      <c r="AQ18" s="839" t="s">
        <v>118</v>
      </c>
      <c r="AR18" s="840"/>
      <c r="AS18" s="409" t="s">
        <v>92</v>
      </c>
      <c r="AT18" s="409" t="s">
        <v>6</v>
      </c>
      <c r="AU18" s="409" t="s">
        <v>7</v>
      </c>
      <c r="AV18" s="413" t="s">
        <v>159</v>
      </c>
      <c r="AW18" s="404" t="s">
        <v>177</v>
      </c>
      <c r="AX18" s="404" t="s">
        <v>168</v>
      </c>
      <c r="AY18" s="404" t="s">
        <v>172</v>
      </c>
      <c r="AZ18" s="403" t="s">
        <v>6</v>
      </c>
      <c r="BA18" s="404" t="s">
        <v>165</v>
      </c>
      <c r="BB18" s="404" t="s">
        <v>165</v>
      </c>
      <c r="BC18" s="404" t="s">
        <v>165</v>
      </c>
      <c r="BD18" s="404" t="s">
        <v>165</v>
      </c>
      <c r="BE18" s="404" t="s">
        <v>165</v>
      </c>
      <c r="BF18" s="404"/>
      <c r="BG18" s="404"/>
      <c r="BH18" s="412"/>
      <c r="BI18" s="414" t="s">
        <v>89</v>
      </c>
      <c r="BJ18" s="146" t="str">
        <f>B3</f>
        <v>Log-Pearson Spreadsheet Check</v>
      </c>
      <c r="BK18" s="392"/>
      <c r="BL18" s="392"/>
      <c r="BM18" s="392"/>
      <c r="BN18" s="392"/>
      <c r="BO18" s="392"/>
      <c r="BP18" s="392"/>
      <c r="BQ18" s="392"/>
      <c r="BR18" s="392"/>
      <c r="BS18" s="392"/>
      <c r="BT18" s="392"/>
      <c r="BU18" s="392"/>
      <c r="BV18" s="392"/>
      <c r="BW18" s="392"/>
      <c r="BX18" s="392"/>
      <c r="BY18" s="392"/>
      <c r="BZ18" s="392"/>
      <c r="CA18" s="392"/>
      <c r="CB18" s="392"/>
      <c r="CC18" s="392"/>
      <c r="CD18" s="392"/>
      <c r="CE18" s="392"/>
      <c r="CF18" s="392"/>
      <c r="CG18" s="392"/>
      <c r="CH18" s="392"/>
      <c r="CI18" s="392"/>
      <c r="CJ18" s="392"/>
      <c r="CK18" s="407"/>
      <c r="CL18" s="405"/>
      <c r="CM18" s="392"/>
      <c r="CN18" s="415" t="s">
        <v>89</v>
      </c>
      <c r="CO18" s="146" t="str">
        <f>B3</f>
        <v>Log-Pearson Spreadsheet Check</v>
      </c>
      <c r="CP18" s="392"/>
      <c r="CQ18" s="392"/>
      <c r="CR18" s="392"/>
      <c r="CS18" s="392"/>
      <c r="CT18" s="392"/>
      <c r="CU18" s="392"/>
      <c r="CV18" s="392"/>
      <c r="CW18" s="392"/>
      <c r="CX18" s="392"/>
      <c r="CY18" s="392"/>
      <c r="CZ18" s="392"/>
      <c r="DA18" s="392"/>
      <c r="DB18" s="392"/>
      <c r="DC18" s="392"/>
      <c r="DD18" s="407"/>
      <c r="DE18" s="414" t="s">
        <v>89</v>
      </c>
      <c r="DF18" s="146" t="str">
        <f>B3</f>
        <v>Log-Pearson Spreadsheet Check</v>
      </c>
      <c r="DG18" s="392"/>
      <c r="DH18" s="392"/>
      <c r="DI18" s="392"/>
      <c r="DJ18" s="392"/>
      <c r="DK18" s="392"/>
      <c r="DL18" s="392"/>
      <c r="DM18" s="392"/>
      <c r="DN18" s="407"/>
      <c r="DO18" s="143"/>
      <c r="DP18" s="143"/>
      <c r="DQ18" s="143"/>
      <c r="DR18" s="143"/>
      <c r="DS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43"/>
      <c r="EN18" s="143"/>
      <c r="EO18" s="143"/>
      <c r="EP18" s="143"/>
      <c r="EQ18" s="143"/>
      <c r="ER18" s="143"/>
      <c r="ES18" s="143"/>
      <c r="ET18" s="143"/>
      <c r="EU18" s="143"/>
      <c r="EV18" s="143"/>
      <c r="EW18" s="143"/>
      <c r="EX18" s="143"/>
      <c r="EY18" s="143"/>
      <c r="EZ18" s="143"/>
      <c r="FA18" s="143"/>
      <c r="FB18" s="143"/>
      <c r="FC18" s="143"/>
      <c r="FD18" s="143"/>
      <c r="FE18" s="143"/>
      <c r="FF18" s="143"/>
      <c r="FG18" s="143"/>
      <c r="FH18" s="143"/>
      <c r="FI18" s="143"/>
      <c r="FJ18" s="143"/>
      <c r="FK18" s="143"/>
      <c r="FL18" s="143"/>
      <c r="FM18" s="143"/>
      <c r="FN18" s="143"/>
      <c r="FO18" s="143"/>
      <c r="FP18" s="143"/>
      <c r="FQ18" s="143"/>
      <c r="FR18" s="143"/>
      <c r="FS18" s="143"/>
      <c r="FT18" s="143"/>
      <c r="FU18" s="143"/>
      <c r="FV18" s="143"/>
      <c r="FW18" s="143"/>
      <c r="FX18" s="143"/>
      <c r="FY18" s="143"/>
      <c r="FZ18" s="143"/>
      <c r="GA18" s="143"/>
      <c r="GB18" s="143"/>
      <c r="GC18" s="143"/>
      <c r="GD18" s="143"/>
      <c r="GE18" s="143"/>
      <c r="GF18" s="143"/>
      <c r="GG18" s="143"/>
      <c r="GH18" s="143"/>
      <c r="GI18" s="143"/>
      <c r="GJ18" s="143"/>
      <c r="GK18" s="143"/>
      <c r="GL18" s="143"/>
      <c r="GM18" s="143"/>
      <c r="GN18" s="143"/>
      <c r="GO18" s="143"/>
      <c r="GP18" s="143"/>
      <c r="GQ18" s="143"/>
      <c r="GR18" s="143"/>
      <c r="GS18" s="143"/>
      <c r="GT18" s="143"/>
      <c r="GU18" s="143"/>
    </row>
    <row r="19" spans="1:203" x14ac:dyDescent="0.25">
      <c r="A19" s="143"/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408"/>
      <c r="R19" s="409"/>
      <c r="S19" s="409"/>
      <c r="T19" s="409" t="s">
        <v>4</v>
      </c>
      <c r="U19" s="410"/>
      <c r="V19" s="410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03"/>
      <c r="AI19" s="409"/>
      <c r="AJ19" s="412"/>
      <c r="AK19" s="143"/>
      <c r="AL19" s="403" t="s">
        <v>160</v>
      </c>
      <c r="AM19" s="416" t="s">
        <v>1</v>
      </c>
      <c r="AN19" s="143"/>
      <c r="AO19" s="409" t="s">
        <v>111</v>
      </c>
      <c r="AP19" s="409" t="s">
        <v>111</v>
      </c>
      <c r="AQ19" s="839" t="s">
        <v>119</v>
      </c>
      <c r="AR19" s="840"/>
      <c r="AS19" s="409"/>
      <c r="AT19" s="409" t="s">
        <v>8</v>
      </c>
      <c r="AU19" s="409"/>
      <c r="AV19" s="416" t="s">
        <v>176</v>
      </c>
      <c r="AW19" s="404" t="s">
        <v>176</v>
      </c>
      <c r="AX19" s="404"/>
      <c r="AY19" s="404" t="s">
        <v>92</v>
      </c>
      <c r="AZ19" s="403" t="s">
        <v>8</v>
      </c>
      <c r="BA19" s="404" t="s">
        <v>166</v>
      </c>
      <c r="BB19" s="404" t="s">
        <v>166</v>
      </c>
      <c r="BC19" s="404" t="s">
        <v>166</v>
      </c>
      <c r="BD19" s="404" t="s">
        <v>166</v>
      </c>
      <c r="BE19" s="404" t="s">
        <v>166</v>
      </c>
      <c r="BF19" s="404"/>
      <c r="BG19" s="404"/>
      <c r="BH19" s="412"/>
      <c r="BI19" s="414" t="s">
        <v>99</v>
      </c>
      <c r="BJ19" s="146" t="str">
        <f>B4</f>
        <v>CACHE LA POUDRE RIV AT MO OF CN, NR FT COLLINS, CO</v>
      </c>
      <c r="BK19" s="392"/>
      <c r="BL19" s="392"/>
      <c r="BM19" s="392"/>
      <c r="BN19" s="392"/>
      <c r="BO19" s="392"/>
      <c r="BP19" s="392"/>
      <c r="BQ19" s="392"/>
      <c r="BR19" s="392"/>
      <c r="BS19" s="392"/>
      <c r="BT19" s="392"/>
      <c r="BU19" s="392"/>
      <c r="BV19" s="392"/>
      <c r="BW19" s="392"/>
      <c r="BX19" s="392"/>
      <c r="BY19" s="392"/>
      <c r="BZ19" s="392"/>
      <c r="CA19" s="392"/>
      <c r="CB19" s="392"/>
      <c r="CC19" s="392"/>
      <c r="CD19" s="392"/>
      <c r="CE19" s="392"/>
      <c r="CF19" s="392"/>
      <c r="CG19" s="392"/>
      <c r="CH19" s="392"/>
      <c r="CI19" s="392"/>
      <c r="CJ19" s="392"/>
      <c r="CK19" s="407"/>
      <c r="CL19" s="405"/>
      <c r="CM19" s="392"/>
      <c r="CN19" s="415" t="s">
        <v>99</v>
      </c>
      <c r="CO19" s="146" t="str">
        <f>B4</f>
        <v>CACHE LA POUDRE RIV AT MO OF CN, NR FT COLLINS, CO</v>
      </c>
      <c r="CP19" s="392"/>
      <c r="CQ19" s="392"/>
      <c r="CR19" s="392"/>
      <c r="CS19" s="392"/>
      <c r="CT19" s="392"/>
      <c r="CU19" s="392"/>
      <c r="CV19" s="392"/>
      <c r="CW19" s="392"/>
      <c r="CX19" s="392"/>
      <c r="CY19" s="392"/>
      <c r="CZ19" s="392"/>
      <c r="DA19" s="392"/>
      <c r="DB19" s="392"/>
      <c r="DC19" s="392"/>
      <c r="DD19" s="407"/>
      <c r="DE19" s="414" t="s">
        <v>99</v>
      </c>
      <c r="DF19" s="146" t="str">
        <f>B4</f>
        <v>CACHE LA POUDRE RIV AT MO OF CN, NR FT COLLINS, CO</v>
      </c>
      <c r="DG19" s="392"/>
      <c r="DH19" s="392"/>
      <c r="DI19" s="392"/>
      <c r="DJ19" s="392"/>
      <c r="DK19" s="392"/>
      <c r="DL19" s="392"/>
      <c r="DM19" s="392"/>
      <c r="DN19" s="407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  <c r="EK19" s="143"/>
      <c r="EL19" s="143"/>
      <c r="EM19" s="143"/>
      <c r="EN19" s="143"/>
      <c r="EO19" s="143"/>
      <c r="EP19" s="143"/>
      <c r="EQ19" s="143"/>
      <c r="ER19" s="143"/>
      <c r="ES19" s="143"/>
      <c r="ET19" s="143"/>
      <c r="EU19" s="143"/>
      <c r="EV19" s="143"/>
      <c r="EW19" s="143"/>
      <c r="EX19" s="143"/>
      <c r="EY19" s="143"/>
      <c r="EZ19" s="143"/>
      <c r="FA19" s="143"/>
      <c r="FB19" s="143"/>
      <c r="FC19" s="143"/>
      <c r="FD19" s="143"/>
      <c r="FE19" s="143"/>
      <c r="FF19" s="143"/>
      <c r="FG19" s="143"/>
      <c r="FH19" s="143"/>
      <c r="FI19" s="143"/>
      <c r="FJ19" s="143"/>
      <c r="FK19" s="143"/>
      <c r="FL19" s="143"/>
      <c r="FM19" s="143"/>
      <c r="FN19" s="143"/>
      <c r="FO19" s="143"/>
      <c r="FP19" s="143"/>
      <c r="FQ19" s="143"/>
      <c r="FR19" s="143"/>
      <c r="FS19" s="143"/>
      <c r="FT19" s="143"/>
      <c r="FU19" s="143"/>
      <c r="FV19" s="143"/>
      <c r="FW19" s="143"/>
      <c r="FX19" s="143"/>
      <c r="FY19" s="143"/>
      <c r="FZ19" s="143"/>
      <c r="GA19" s="143"/>
      <c r="GB19" s="143"/>
      <c r="GC19" s="143"/>
      <c r="GD19" s="143"/>
      <c r="GE19" s="143"/>
      <c r="GF19" s="143"/>
      <c r="GG19" s="143"/>
      <c r="GH19" s="143"/>
      <c r="GI19" s="143"/>
      <c r="GJ19" s="143"/>
      <c r="GK19" s="143"/>
      <c r="GL19" s="143"/>
      <c r="GM19" s="143"/>
      <c r="GN19" s="143"/>
      <c r="GO19" s="143"/>
      <c r="GP19" s="143"/>
      <c r="GQ19" s="143"/>
      <c r="GR19" s="143"/>
      <c r="GS19" s="143"/>
      <c r="GT19" s="143"/>
      <c r="GU19" s="143"/>
    </row>
    <row r="20" spans="1:203" ht="16.8" thickBot="1" x14ac:dyDescent="0.35">
      <c r="A20" s="417" t="s">
        <v>158</v>
      </c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418"/>
      <c r="Q20" s="419"/>
      <c r="R20" s="420"/>
      <c r="S20" s="420"/>
      <c r="T20" s="420"/>
      <c r="U20" s="410"/>
      <c r="V20" s="410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03"/>
      <c r="AI20" s="420" t="s">
        <v>10</v>
      </c>
      <c r="AJ20" s="411"/>
      <c r="AK20" s="412"/>
      <c r="AL20" s="421" t="s">
        <v>163</v>
      </c>
      <c r="AM20" s="422"/>
      <c r="AN20" s="144" t="s">
        <v>120</v>
      </c>
      <c r="AO20" s="420">
        <f>IF(OR(AK15="&gt;0.4",AK15="&lt;-0.4"),BM24+AK16," ")</f>
        <v>9.6280895391003565</v>
      </c>
      <c r="AP20" s="420">
        <f>IF(OR(AK15="&lt;-0.4",AK15="&gt;0.4"),BM24-AK16," ")</f>
        <v>6.4871728255642847</v>
      </c>
      <c r="AQ20" s="423" t="str">
        <f>IF(AK15="-0.4&lt;and&gt;0.4",BM24+AK16," ")</f>
        <v xml:space="preserve"> </v>
      </c>
      <c r="AR20" s="421" t="str">
        <f>IF(AK15="-0.4&lt;and&gt;0.4",BM24-AK16," ")</f>
        <v xml:space="preserve"> </v>
      </c>
      <c r="AS20" s="420"/>
      <c r="AT20" s="420" t="s">
        <v>11</v>
      </c>
      <c r="AU20" s="420"/>
      <c r="AV20" s="411"/>
      <c r="AW20" s="411"/>
      <c r="AX20" s="404"/>
      <c r="AY20" s="404"/>
      <c r="AZ20" s="421" t="s">
        <v>11</v>
      </c>
      <c r="BA20" s="404" t="s">
        <v>167</v>
      </c>
      <c r="BB20" s="404" t="s">
        <v>178</v>
      </c>
      <c r="BC20" s="404" t="s">
        <v>178</v>
      </c>
      <c r="BD20" s="404" t="s">
        <v>183</v>
      </c>
      <c r="BE20" s="404" t="s">
        <v>183</v>
      </c>
      <c r="BF20" s="404"/>
      <c r="BG20" s="404"/>
      <c r="BH20" s="411"/>
      <c r="BI20" s="414" t="s">
        <v>90</v>
      </c>
      <c r="BJ20" s="424">
        <f>B10</f>
        <v>41789</v>
      </c>
      <c r="BK20" s="392"/>
      <c r="BL20" s="392"/>
      <c r="BM20" s="415" t="s">
        <v>88</v>
      </c>
      <c r="BN20" s="392"/>
      <c r="BO20" s="146" t="str">
        <f>D10</f>
        <v>Steven Yochum; Hydrologist, USFS NSAEC</v>
      </c>
      <c r="BP20" s="392"/>
      <c r="BQ20" s="392"/>
      <c r="BR20" s="392"/>
      <c r="BS20" s="392"/>
      <c r="BT20" s="392"/>
      <c r="BU20" s="392"/>
      <c r="BV20" s="392"/>
      <c r="BW20" s="392"/>
      <c r="BX20" s="392"/>
      <c r="BY20" s="392"/>
      <c r="BZ20" s="392"/>
      <c r="CA20" s="392"/>
      <c r="CB20" s="425"/>
      <c r="CC20" s="392"/>
      <c r="CD20" s="392"/>
      <c r="CE20" s="392"/>
      <c r="CF20" s="392"/>
      <c r="CG20" s="392"/>
      <c r="CH20" s="392"/>
      <c r="CI20" s="392"/>
      <c r="CJ20" s="392"/>
      <c r="CK20" s="407"/>
      <c r="CL20" s="405"/>
      <c r="CM20" s="392"/>
      <c r="CN20" s="415" t="s">
        <v>90</v>
      </c>
      <c r="CO20" s="424">
        <f>B10</f>
        <v>41789</v>
      </c>
      <c r="CP20" s="392"/>
      <c r="CQ20" s="392"/>
      <c r="CR20" s="392"/>
      <c r="CS20" s="143"/>
      <c r="CT20" s="415" t="s">
        <v>88</v>
      </c>
      <c r="CU20" s="146" t="str">
        <f>D10</f>
        <v>Steven Yochum; Hydrologist, USFS NSAEC</v>
      </c>
      <c r="CV20" s="392"/>
      <c r="CW20" s="392"/>
      <c r="CX20" s="392"/>
      <c r="CY20" s="392"/>
      <c r="CZ20" s="392"/>
      <c r="DA20" s="392"/>
      <c r="DB20" s="392"/>
      <c r="DC20" s="392"/>
      <c r="DD20" s="407"/>
      <c r="DE20" s="414" t="s">
        <v>90</v>
      </c>
      <c r="DF20" s="424">
        <f>B10</f>
        <v>41789</v>
      </c>
      <c r="DG20" s="392"/>
      <c r="DH20" s="415" t="s">
        <v>88</v>
      </c>
      <c r="DI20" s="146" t="str">
        <f>D10</f>
        <v>Steven Yochum; Hydrologist, USFS NSAEC</v>
      </c>
      <c r="DJ20" s="146"/>
      <c r="DK20" s="392"/>
      <c r="DL20" s="392"/>
      <c r="DM20" s="392"/>
      <c r="DN20" s="407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/>
      <c r="GD20" s="143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</row>
    <row r="21" spans="1:203" ht="14.4" thickTop="1" thickBot="1" x14ac:dyDescent="0.3">
      <c r="A21" s="385" t="s">
        <v>147</v>
      </c>
      <c r="B21" s="385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426">
        <f>IF(AI21&gt;0,1,"----")</f>
        <v>1</v>
      </c>
      <c r="R21" s="774">
        <v>6752000</v>
      </c>
      <c r="S21" s="775" t="s">
        <v>245</v>
      </c>
      <c r="T21" s="427">
        <v>1882</v>
      </c>
      <c r="U21" s="428">
        <f t="shared" ref="U21:U52" si="0">IF(T21&lt;&gt;"----",T21,-10)</f>
        <v>1882</v>
      </c>
      <c r="V21" s="428" t="e">
        <f t="shared" ref="V21:V52" si="1">IF(S21&gt;0,MONTH(S21),"----")</f>
        <v>#VALUE!</v>
      </c>
      <c r="W21" s="429" t="e">
        <f t="shared" ref="W21:W52" si="2">IF(V21=1,1,0)</f>
        <v>#VALUE!</v>
      </c>
      <c r="X21" s="429" t="e">
        <f t="shared" ref="X21:X52" si="3">IF(V21=2,1,0)</f>
        <v>#VALUE!</v>
      </c>
      <c r="Y21" s="429" t="e">
        <f t="shared" ref="Y21:Y52" si="4">IF(V21=3,1,0)</f>
        <v>#VALUE!</v>
      </c>
      <c r="Z21" s="429" t="e">
        <f t="shared" ref="Z21:Z52" si="5">IF(V21=4,1,0)</f>
        <v>#VALUE!</v>
      </c>
      <c r="AA21" s="429" t="e">
        <f t="shared" ref="AA21:AA52" si="6">IF(V21=5,1,0)</f>
        <v>#VALUE!</v>
      </c>
      <c r="AB21" s="429" t="e">
        <f t="shared" ref="AB21:AB52" si="7">IF(V21=6,1,0)</f>
        <v>#VALUE!</v>
      </c>
      <c r="AC21" s="429" t="e">
        <f t="shared" ref="AC21:AC52" si="8">IF(V21=7,1,0)</f>
        <v>#VALUE!</v>
      </c>
      <c r="AD21" s="429" t="e">
        <f t="shared" ref="AD21:AD52" si="9">IF(V21=8,1,0)</f>
        <v>#VALUE!</v>
      </c>
      <c r="AE21" s="429" t="e">
        <f t="shared" ref="AE21:AE52" si="10">IF(V21=9,1,0)</f>
        <v>#VALUE!</v>
      </c>
      <c r="AF21" s="429" t="e">
        <f t="shared" ref="AF21:AF52" si="11">IF(V21=10,1,0)</f>
        <v>#VALUE!</v>
      </c>
      <c r="AG21" s="429" t="e">
        <f t="shared" ref="AG21:AG52" si="12">IF(V21=11,1,0)</f>
        <v>#VALUE!</v>
      </c>
      <c r="AH21" s="430" t="e">
        <f t="shared" ref="AH21:AH52" si="13">IF(V21=12,1,0)</f>
        <v>#VALUE!</v>
      </c>
      <c r="AI21" s="779">
        <v>1730</v>
      </c>
      <c r="AJ21" s="766"/>
      <c r="AK21" s="766"/>
      <c r="AL21" s="782"/>
      <c r="AM21" s="413">
        <f t="shared" ref="AM21:AM52" si="14">IF(OR(AL21="y",AL21="Y"),1,0)</f>
        <v>0</v>
      </c>
      <c r="AN21" s="143"/>
      <c r="AO21" s="371" t="str">
        <f t="shared" ref="AO21:AO52" si="15">IF(AND(OR($AK$15="&gt;0.4",$AK$15="&lt;-0.4"),AI21&gt;0),IF(AU21&gt;$AO$20,"HIGH OUTLIER DETECTED","no outlier detected"),"----")</f>
        <v>no outlier detected</v>
      </c>
      <c r="AP21" s="371" t="str">
        <f t="shared" ref="AP21:AP52" si="16">IF(AND(OR($AK$15="&lt;-0.4",$AK$15="&gt;0.4"),AI21&gt;0),IF(AU21&lt;$AP$20,"LOW OUTLIER DETECTED","no outlier detected"),"----")</f>
        <v>no outlier detected</v>
      </c>
      <c r="AQ21" s="806" t="str">
        <f t="shared" ref="AQ21:AQ52" si="17">IF(AND($AK$15="-0.4&lt;and&gt;0.4",AI21&gt;0),IF(AU21&gt;$AQ$20,"HIGH OUTLIER DETECTED",IF(AU21&lt;$AR$20,"LOW OUTLIER DETECTED","no outlier detected")),"----")</f>
        <v>----</v>
      </c>
      <c r="AR21" s="806"/>
      <c r="AS21" s="431">
        <f t="shared" ref="AS21:AS52" si="18">IF(AI21&gt;0,RANK(AI21,$AI$21:$AI$170,0),"----")</f>
        <v>120</v>
      </c>
      <c r="AT21" s="432">
        <f t="shared" ref="AT21:AT52" si="19">IF(AS21&lt;&gt;"----",($BM$30+1)/AS21," ")</f>
        <v>1.1000000000000001</v>
      </c>
      <c r="AU21" s="433">
        <f t="shared" ref="AU21:AU52" si="20">IF(AI21&gt;0,LN(AI21),"----")</f>
        <v>7.4558766874918243</v>
      </c>
      <c r="AV21" s="433">
        <f t="shared" ref="AV21:AV52" si="21">IF(AI21&gt;0,IF(AM21=1,AU21,0),"----")</f>
        <v>0</v>
      </c>
      <c r="AW21" s="433">
        <f t="shared" ref="AW21:AW52" si="22">IF(AI21&gt;0,IF(AM21=0,AU21,0),"----")</f>
        <v>7.4558766874918243</v>
      </c>
      <c r="AX21" s="433" t="str">
        <f t="shared" ref="AX21:AX52" si="23">IF(AI21&gt;0,IF($BM$29&gt;0,IF(OR(AL21="y",AL21="Y"),1,($BM$31-$BM$29)/$BM$28),"----"),"----")</f>
        <v>----</v>
      </c>
      <c r="AY21" s="432" t="str">
        <f t="shared" ref="AY21:AY52" si="24">IF(AI21&lt;&gt;0,IF($BM$29&gt;0,AX21*AS21,"----"),"----")</f>
        <v>----</v>
      </c>
      <c r="AZ21" s="432">
        <f t="shared" ref="AZ21:AZ52" si="25">IF(AI21&lt;&gt;0,IF($BM$29&gt;0,($BM$31+1)/AY21,($BM$30+1)/AS21),"----")</f>
        <v>1.1000000000000001</v>
      </c>
      <c r="BA21" s="434" t="str">
        <f t="shared" ref="BA21:BA52" si="26">IF(AI21&lt;&gt;0,IF($BM$29&gt;0,AU21-$BM$24,"----"),"----")</f>
        <v>----</v>
      </c>
      <c r="BB21" s="435">
        <f t="shared" ref="BB21:BB52" si="27">IF(AI21&gt;0,IF(AM21=1,BA21^2,0),"----")</f>
        <v>0</v>
      </c>
      <c r="BC21" s="434" t="e">
        <f t="shared" ref="BC21:BC52" si="28">IF(AI21&gt;0,IF(AM21=0,BA21^2,0),"----")</f>
        <v>#VALUE!</v>
      </c>
      <c r="BD21" s="434">
        <f t="shared" ref="BD21:BD52" si="29">IF(AI21&gt;0,IF(AM21=1,BA21^3,0),"----")</f>
        <v>0</v>
      </c>
      <c r="BE21" s="434" t="e">
        <f t="shared" ref="BE21:BE52" si="30">IF(AI21&gt;0,IF(AM21=0,BA21^3,0),"----")</f>
        <v>#VALUE!</v>
      </c>
      <c r="BF21" s="436">
        <f t="shared" ref="BF21:BF52" si="31">IF(AZ21="----",0.01,AZ21)</f>
        <v>1.1000000000000001</v>
      </c>
      <c r="BG21" s="437">
        <f t="shared" ref="BG21:BG52" si="32">IF(AI21=0,-10,AI21)</f>
        <v>1730</v>
      </c>
      <c r="BH21" s="434"/>
      <c r="BI21" s="405"/>
      <c r="BJ21" s="392"/>
      <c r="BK21" s="392"/>
      <c r="BL21" s="392"/>
      <c r="BM21" s="392"/>
      <c r="BN21" s="392"/>
      <c r="BO21" s="392"/>
      <c r="BP21" s="392"/>
      <c r="BQ21" s="392"/>
      <c r="BR21" s="392"/>
      <c r="BS21" s="392"/>
      <c r="BT21" s="392"/>
      <c r="BU21" s="392"/>
      <c r="BV21" s="392"/>
      <c r="BW21" s="392"/>
      <c r="BX21" s="392"/>
      <c r="BY21" s="392"/>
      <c r="BZ21" s="392"/>
      <c r="CA21" s="392"/>
      <c r="CB21" s="425"/>
      <c r="CC21" s="392"/>
      <c r="CD21" s="392"/>
      <c r="CE21" s="392"/>
      <c r="CF21" s="392"/>
      <c r="CG21" s="392"/>
      <c r="CH21" s="392"/>
      <c r="CI21" s="392"/>
      <c r="CJ21" s="392"/>
      <c r="CK21" s="407"/>
      <c r="CL21" s="405"/>
      <c r="CM21" s="392"/>
      <c r="CN21" s="392"/>
      <c r="CO21" s="392"/>
      <c r="CP21" s="392"/>
      <c r="CQ21" s="392"/>
      <c r="CR21" s="392"/>
      <c r="CS21" s="392"/>
      <c r="CT21" s="392"/>
      <c r="CU21" s="392"/>
      <c r="CV21" s="392"/>
      <c r="CW21" s="392"/>
      <c r="CX21" s="392"/>
      <c r="CY21" s="392"/>
      <c r="CZ21" s="392"/>
      <c r="DA21" s="392"/>
      <c r="DB21" s="392"/>
      <c r="DC21" s="392"/>
      <c r="DD21" s="407"/>
      <c r="DE21" s="405"/>
      <c r="DF21" s="392"/>
      <c r="DG21" s="392"/>
      <c r="DH21" s="392"/>
      <c r="DI21" s="392"/>
      <c r="DJ21" s="392"/>
      <c r="DK21" s="392"/>
      <c r="DL21" s="392"/>
      <c r="DM21" s="392"/>
      <c r="DN21" s="407"/>
      <c r="DO21" s="143"/>
      <c r="DP21" s="143"/>
      <c r="DQ21" s="143"/>
      <c r="DR21" s="143"/>
      <c r="DS21" s="143"/>
      <c r="DT21" s="143"/>
      <c r="DU21" s="143"/>
      <c r="DV21" s="143"/>
      <c r="DW21" s="143"/>
      <c r="DX21" s="143"/>
      <c r="DY21" s="143"/>
      <c r="DZ21" s="143"/>
      <c r="EA21" s="143"/>
      <c r="EB21" s="143"/>
      <c r="EC21" s="143"/>
      <c r="ED21" s="143"/>
      <c r="EE21" s="143"/>
      <c r="EF21" s="143"/>
      <c r="EG21" s="143"/>
      <c r="EH21" s="143"/>
      <c r="EI21" s="143"/>
      <c r="EJ21" s="143"/>
      <c r="EK21" s="143"/>
      <c r="EL21" s="143"/>
      <c r="EM21" s="143"/>
      <c r="EN21" s="143"/>
      <c r="EO21" s="143"/>
      <c r="EP21" s="143"/>
      <c r="EQ21" s="143"/>
      <c r="ER21" s="143"/>
      <c r="ES21" s="143"/>
      <c r="ET21" s="143"/>
      <c r="EU21" s="143"/>
      <c r="EV21" s="143"/>
      <c r="EW21" s="143"/>
      <c r="EX21" s="143"/>
      <c r="EY21" s="143"/>
      <c r="EZ21" s="143"/>
      <c r="FA21" s="143"/>
      <c r="FB21" s="143"/>
      <c r="FC21" s="143"/>
      <c r="FD21" s="143"/>
      <c r="FE21" s="143"/>
      <c r="FF21" s="143"/>
      <c r="FG21" s="143"/>
      <c r="FH21" s="143"/>
      <c r="FI21" s="143"/>
      <c r="FJ21" s="143"/>
      <c r="FK21" s="143"/>
      <c r="FL21" s="143"/>
      <c r="FM21" s="143"/>
      <c r="FN21" s="143"/>
      <c r="FO21" s="143"/>
      <c r="FP21" s="143"/>
      <c r="FQ21" s="143"/>
      <c r="FR21" s="143"/>
      <c r="FS21" s="143"/>
      <c r="FT21" s="143"/>
      <c r="FU21" s="143"/>
      <c r="FV21" s="143"/>
      <c r="FW21" s="143"/>
      <c r="FX21" s="143"/>
      <c r="FY21" s="143"/>
      <c r="FZ21" s="143"/>
      <c r="GA21" s="143"/>
      <c r="GB21" s="143"/>
      <c r="GC21" s="143"/>
      <c r="GD21" s="143"/>
      <c r="GE21" s="143"/>
      <c r="GF21" s="143"/>
      <c r="GG21" s="143"/>
      <c r="GH21" s="143"/>
      <c r="GI21" s="143"/>
      <c r="GJ21" s="143"/>
      <c r="GK21" s="143"/>
      <c r="GL21" s="143"/>
      <c r="GM21" s="143"/>
      <c r="GN21" s="143"/>
      <c r="GO21" s="143"/>
      <c r="GP21" s="143"/>
      <c r="GQ21" s="143"/>
      <c r="GR21" s="143"/>
      <c r="GS21" s="143"/>
      <c r="GT21" s="143"/>
      <c r="GU21" s="143"/>
    </row>
    <row r="22" spans="1:203" ht="16.2" x14ac:dyDescent="0.3">
      <c r="A22" s="385" t="s">
        <v>184</v>
      </c>
      <c r="B22" s="385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438">
        <f t="shared" ref="Q22:Q53" si="33">IF(T22="----","----",IF(AI22=0,"----",IF(AND(Q21="----",Q20="----"),1+Q19,IF(Q21="----",1+Q20,1+Q21))))</f>
        <v>2</v>
      </c>
      <c r="R22" s="776">
        <v>6752000</v>
      </c>
      <c r="S22" s="775" t="s">
        <v>246</v>
      </c>
      <c r="T22" s="384">
        <v>1883</v>
      </c>
      <c r="U22" s="428">
        <f t="shared" si="0"/>
        <v>1883</v>
      </c>
      <c r="V22" s="428" t="e">
        <f t="shared" si="1"/>
        <v>#VALUE!</v>
      </c>
      <c r="W22" s="429" t="e">
        <f t="shared" si="2"/>
        <v>#VALUE!</v>
      </c>
      <c r="X22" s="429" t="e">
        <f t="shared" si="3"/>
        <v>#VALUE!</v>
      </c>
      <c r="Y22" s="429" t="e">
        <f t="shared" si="4"/>
        <v>#VALUE!</v>
      </c>
      <c r="Z22" s="429" t="e">
        <f t="shared" si="5"/>
        <v>#VALUE!</v>
      </c>
      <c r="AA22" s="429" t="e">
        <f t="shared" si="6"/>
        <v>#VALUE!</v>
      </c>
      <c r="AB22" s="429" t="e">
        <f t="shared" si="7"/>
        <v>#VALUE!</v>
      </c>
      <c r="AC22" s="429" t="e">
        <f t="shared" si="8"/>
        <v>#VALUE!</v>
      </c>
      <c r="AD22" s="429" t="e">
        <f t="shared" si="9"/>
        <v>#VALUE!</v>
      </c>
      <c r="AE22" s="429" t="e">
        <f t="shared" si="10"/>
        <v>#VALUE!</v>
      </c>
      <c r="AF22" s="429" t="e">
        <f t="shared" si="11"/>
        <v>#VALUE!</v>
      </c>
      <c r="AG22" s="429" t="e">
        <f t="shared" si="12"/>
        <v>#VALUE!</v>
      </c>
      <c r="AH22" s="430" t="e">
        <f t="shared" si="13"/>
        <v>#VALUE!</v>
      </c>
      <c r="AI22" s="781">
        <v>7900</v>
      </c>
      <c r="AJ22" s="766"/>
      <c r="AK22" s="766"/>
      <c r="AL22" s="782"/>
      <c r="AM22" s="413">
        <f t="shared" si="14"/>
        <v>0</v>
      </c>
      <c r="AN22" s="29"/>
      <c r="AO22" s="371" t="str">
        <f t="shared" si="15"/>
        <v>no outlier detected</v>
      </c>
      <c r="AP22" s="371" t="str">
        <f t="shared" si="16"/>
        <v>no outlier detected</v>
      </c>
      <c r="AQ22" s="806" t="str">
        <f t="shared" si="17"/>
        <v>----</v>
      </c>
      <c r="AR22" s="806"/>
      <c r="AS22" s="431">
        <f t="shared" si="18"/>
        <v>6</v>
      </c>
      <c r="AT22" s="432">
        <f t="shared" si="19"/>
        <v>22</v>
      </c>
      <c r="AU22" s="433">
        <f t="shared" si="20"/>
        <v>8.9746180384551124</v>
      </c>
      <c r="AV22" s="433">
        <f t="shared" si="21"/>
        <v>0</v>
      </c>
      <c r="AW22" s="433">
        <f t="shared" si="22"/>
        <v>8.9746180384551124</v>
      </c>
      <c r="AX22" s="433" t="str">
        <f t="shared" si="23"/>
        <v>----</v>
      </c>
      <c r="AY22" s="432" t="str">
        <f t="shared" si="24"/>
        <v>----</v>
      </c>
      <c r="AZ22" s="432">
        <f t="shared" si="25"/>
        <v>22</v>
      </c>
      <c r="BA22" s="434" t="str">
        <f t="shared" si="26"/>
        <v>----</v>
      </c>
      <c r="BB22" s="435">
        <f t="shared" si="27"/>
        <v>0</v>
      </c>
      <c r="BC22" s="434" t="e">
        <f t="shared" si="28"/>
        <v>#VALUE!</v>
      </c>
      <c r="BD22" s="434">
        <f t="shared" si="29"/>
        <v>0</v>
      </c>
      <c r="BE22" s="434" t="e">
        <f t="shared" si="30"/>
        <v>#VALUE!</v>
      </c>
      <c r="BF22" s="436">
        <f t="shared" si="31"/>
        <v>22</v>
      </c>
      <c r="BG22" s="437">
        <f t="shared" si="32"/>
        <v>7900</v>
      </c>
      <c r="BH22" s="434"/>
      <c r="BI22" s="405"/>
      <c r="BJ22" s="392"/>
      <c r="BK22" s="392"/>
      <c r="BL22" s="392"/>
      <c r="BM22" s="439" t="s">
        <v>152</v>
      </c>
      <c r="BN22" s="392"/>
      <c r="BO22" s="392"/>
      <c r="BP22" s="440" t="s">
        <v>209</v>
      </c>
      <c r="BQ22" s="441" t="s">
        <v>18</v>
      </c>
      <c r="BR22" s="441"/>
      <c r="BS22" s="441"/>
      <c r="BT22" s="441"/>
      <c r="BU22" s="441"/>
      <c r="BV22" s="441"/>
      <c r="BW22" s="441" t="s">
        <v>19</v>
      </c>
      <c r="BX22" s="441" t="s">
        <v>7</v>
      </c>
      <c r="BY22" s="441" t="s">
        <v>98</v>
      </c>
      <c r="BZ22" s="441" t="s">
        <v>153</v>
      </c>
      <c r="CA22" s="442" t="s">
        <v>141</v>
      </c>
      <c r="CB22" s="443">
        <v>1.6448499999999999</v>
      </c>
      <c r="CC22" s="442"/>
      <c r="CD22" s="442"/>
      <c r="CE22" s="444"/>
      <c r="CF22" s="445"/>
      <c r="CG22" s="832" t="s">
        <v>232</v>
      </c>
      <c r="CH22" s="832"/>
      <c r="CI22" s="832"/>
      <c r="CJ22" s="833"/>
      <c r="CK22" s="407"/>
      <c r="CL22" s="405"/>
      <c r="CM22" s="446" t="s">
        <v>151</v>
      </c>
      <c r="CN22" s="392"/>
      <c r="CO22" s="392"/>
      <c r="CP22" s="392"/>
      <c r="CQ22" s="392"/>
      <c r="CR22" s="392"/>
      <c r="CS22" s="415" t="s">
        <v>192</v>
      </c>
      <c r="CT22" s="447" t="str">
        <f>B5</f>
        <v>06752000</v>
      </c>
      <c r="CU22" s="392"/>
      <c r="CV22" s="392"/>
      <c r="CW22" s="392"/>
      <c r="CX22" s="392"/>
      <c r="CY22" s="415" t="s">
        <v>217</v>
      </c>
      <c r="CZ22" s="448" t="str">
        <f>B7</f>
        <v>N 40° 39' 52"</v>
      </c>
      <c r="DA22" s="449" t="str">
        <f>D7</f>
        <v>W 105° 13' 26"</v>
      </c>
      <c r="DB22" s="392"/>
      <c r="DC22" s="392"/>
      <c r="DD22" s="407"/>
      <c r="DE22" s="405"/>
      <c r="DF22" s="392"/>
      <c r="DG22" s="392"/>
      <c r="DH22" s="392"/>
      <c r="DI22" s="392"/>
      <c r="DJ22" s="450" t="s">
        <v>216</v>
      </c>
      <c r="DK22" s="392"/>
      <c r="DL22" s="392"/>
      <c r="DM22" s="392"/>
      <c r="DN22" s="407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3"/>
      <c r="EF22" s="143"/>
      <c r="EG22" s="143"/>
      <c r="EH22" s="143"/>
      <c r="EI22" s="143"/>
      <c r="EJ22" s="143"/>
      <c r="EK22" s="143"/>
      <c r="EL22" s="143"/>
      <c r="EM22" s="143"/>
      <c r="EN22" s="143"/>
      <c r="EO22" s="143"/>
      <c r="EP22" s="143"/>
      <c r="EQ22" s="143"/>
      <c r="ER22" s="143"/>
      <c r="ES22" s="143"/>
      <c r="ET22" s="143"/>
      <c r="EU22" s="143"/>
      <c r="EV22" s="143"/>
      <c r="EW22" s="143"/>
      <c r="EX22" s="143"/>
      <c r="EY22" s="143"/>
      <c r="EZ22" s="143"/>
      <c r="FA22" s="143"/>
      <c r="FB22" s="143"/>
      <c r="FC22" s="143"/>
      <c r="FD22" s="143"/>
      <c r="FE22" s="143"/>
      <c r="FF22" s="143"/>
      <c r="FG22" s="143"/>
      <c r="FH22" s="143"/>
      <c r="FI22" s="143"/>
      <c r="FJ22" s="143"/>
      <c r="FK22" s="143"/>
      <c r="FL22" s="143"/>
      <c r="FM22" s="143"/>
      <c r="FN22" s="143"/>
      <c r="FO22" s="143"/>
      <c r="FP22" s="143"/>
      <c r="FQ22" s="143"/>
      <c r="FR22" s="143"/>
      <c r="FS22" s="143"/>
      <c r="FT22" s="143"/>
      <c r="FU22" s="143"/>
      <c r="FV22" s="143"/>
      <c r="FW22" s="143"/>
      <c r="FX22" s="143"/>
      <c r="FY22" s="143"/>
      <c r="FZ22" s="143"/>
      <c r="GA22" s="143"/>
      <c r="GB22" s="143"/>
      <c r="GC22" s="143"/>
      <c r="GD22" s="143"/>
      <c r="GE22" s="143"/>
      <c r="GF22" s="143"/>
      <c r="GG22" s="143"/>
      <c r="GH22" s="143"/>
      <c r="GI22" s="143"/>
      <c r="GJ22" s="143"/>
      <c r="GK22" s="143"/>
      <c r="GL22" s="143"/>
      <c r="GM22" s="143"/>
      <c r="GN22" s="143"/>
      <c r="GO22" s="143"/>
      <c r="GP22" s="143"/>
      <c r="GQ22" s="143"/>
      <c r="GR22" s="143"/>
      <c r="GS22" s="143"/>
      <c r="GT22" s="143"/>
      <c r="GU22" s="143"/>
    </row>
    <row r="23" spans="1:203" ht="13.5" customHeight="1" x14ac:dyDescent="0.25">
      <c r="A23" s="385" t="s">
        <v>138</v>
      </c>
      <c r="B23" s="385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392"/>
      <c r="N23" s="392"/>
      <c r="O23" s="392"/>
      <c r="P23" s="392"/>
      <c r="Q23" s="438">
        <f t="shared" si="33"/>
        <v>3</v>
      </c>
      <c r="R23" s="776">
        <v>6752000</v>
      </c>
      <c r="S23" s="775" t="s">
        <v>248</v>
      </c>
      <c r="T23" s="384">
        <v>1884</v>
      </c>
      <c r="U23" s="428">
        <f t="shared" si="0"/>
        <v>1884</v>
      </c>
      <c r="V23" s="428" t="e">
        <f t="shared" si="1"/>
        <v>#VALUE!</v>
      </c>
      <c r="W23" s="429" t="e">
        <f t="shared" si="2"/>
        <v>#VALUE!</v>
      </c>
      <c r="X23" s="429" t="e">
        <f t="shared" si="3"/>
        <v>#VALUE!</v>
      </c>
      <c r="Y23" s="429" t="e">
        <f t="shared" si="4"/>
        <v>#VALUE!</v>
      </c>
      <c r="Z23" s="429" t="e">
        <f t="shared" si="5"/>
        <v>#VALUE!</v>
      </c>
      <c r="AA23" s="429" t="e">
        <f t="shared" si="6"/>
        <v>#VALUE!</v>
      </c>
      <c r="AB23" s="429" t="e">
        <f t="shared" si="7"/>
        <v>#VALUE!</v>
      </c>
      <c r="AC23" s="429" t="e">
        <f t="shared" si="8"/>
        <v>#VALUE!</v>
      </c>
      <c r="AD23" s="429" t="e">
        <f t="shared" si="9"/>
        <v>#VALUE!</v>
      </c>
      <c r="AE23" s="429" t="e">
        <f t="shared" si="10"/>
        <v>#VALUE!</v>
      </c>
      <c r="AF23" s="429" t="e">
        <f t="shared" si="11"/>
        <v>#VALUE!</v>
      </c>
      <c r="AG23" s="429" t="e">
        <f t="shared" si="12"/>
        <v>#VALUE!</v>
      </c>
      <c r="AH23" s="430" t="e">
        <f t="shared" si="13"/>
        <v>#VALUE!</v>
      </c>
      <c r="AI23" s="781">
        <v>6850</v>
      </c>
      <c r="AJ23" s="766"/>
      <c r="AK23" s="766"/>
      <c r="AL23" s="782"/>
      <c r="AM23" s="413">
        <f t="shared" si="14"/>
        <v>0</v>
      </c>
      <c r="AN23" s="29"/>
      <c r="AO23" s="371" t="str">
        <f t="shared" si="15"/>
        <v>no outlier detected</v>
      </c>
      <c r="AP23" s="371" t="str">
        <f t="shared" si="16"/>
        <v>no outlier detected</v>
      </c>
      <c r="AQ23" s="806" t="str">
        <f t="shared" si="17"/>
        <v>----</v>
      </c>
      <c r="AR23" s="806"/>
      <c r="AS23" s="431">
        <f t="shared" si="18"/>
        <v>10</v>
      </c>
      <c r="AT23" s="432">
        <f t="shared" si="19"/>
        <v>13.2</v>
      </c>
      <c r="AU23" s="433">
        <f t="shared" si="20"/>
        <v>8.8320039312562706</v>
      </c>
      <c r="AV23" s="433">
        <f t="shared" si="21"/>
        <v>0</v>
      </c>
      <c r="AW23" s="433">
        <f t="shared" si="22"/>
        <v>8.8320039312562706</v>
      </c>
      <c r="AX23" s="433" t="str">
        <f t="shared" si="23"/>
        <v>----</v>
      </c>
      <c r="AY23" s="432" t="str">
        <f t="shared" si="24"/>
        <v>----</v>
      </c>
      <c r="AZ23" s="432">
        <f t="shared" si="25"/>
        <v>13.2</v>
      </c>
      <c r="BA23" s="434" t="str">
        <f t="shared" si="26"/>
        <v>----</v>
      </c>
      <c r="BB23" s="435">
        <f t="shared" si="27"/>
        <v>0</v>
      </c>
      <c r="BC23" s="434" t="e">
        <f t="shared" si="28"/>
        <v>#VALUE!</v>
      </c>
      <c r="BD23" s="434">
        <f t="shared" si="29"/>
        <v>0</v>
      </c>
      <c r="BE23" s="434" t="e">
        <f t="shared" si="30"/>
        <v>#VALUE!</v>
      </c>
      <c r="BF23" s="436">
        <f t="shared" si="31"/>
        <v>13.2</v>
      </c>
      <c r="BG23" s="437">
        <f t="shared" si="32"/>
        <v>6850</v>
      </c>
      <c r="BH23" s="434"/>
      <c r="BI23" s="405"/>
      <c r="BJ23" s="392"/>
      <c r="BK23" s="392"/>
      <c r="BL23" s="392"/>
      <c r="BM23" s="392"/>
      <c r="BN23" s="394" t="s">
        <v>86</v>
      </c>
      <c r="BO23" s="392"/>
      <c r="BP23" s="451" t="s">
        <v>101</v>
      </c>
      <c r="BQ23" s="409" t="s">
        <v>25</v>
      </c>
      <c r="BR23" s="409"/>
      <c r="BS23" s="409"/>
      <c r="BT23" s="409"/>
      <c r="BU23" s="409"/>
      <c r="BV23" s="409"/>
      <c r="BW23" s="409"/>
      <c r="BX23" s="409"/>
      <c r="BY23" s="409" t="s">
        <v>5</v>
      </c>
      <c r="BZ23" s="409" t="s">
        <v>5</v>
      </c>
      <c r="CA23" s="425" t="s">
        <v>140</v>
      </c>
      <c r="CB23" s="425">
        <f>1-CB22^2/(2*(BM30-1))</f>
        <v>0.98959410952884619</v>
      </c>
      <c r="CC23" s="425"/>
      <c r="CD23" s="425"/>
      <c r="CE23" s="392"/>
      <c r="CF23" s="403" t="s">
        <v>132</v>
      </c>
      <c r="CG23" s="403" t="s">
        <v>132</v>
      </c>
      <c r="CH23" s="392"/>
      <c r="CI23" s="411" t="s">
        <v>133</v>
      </c>
      <c r="CJ23" s="452" t="s">
        <v>133</v>
      </c>
      <c r="CK23" s="407"/>
      <c r="CL23" s="405"/>
      <c r="CM23" s="392"/>
      <c r="CN23" s="143"/>
      <c r="CO23" s="143"/>
      <c r="CP23" s="392"/>
      <c r="CQ23" s="392"/>
      <c r="CR23" s="392"/>
      <c r="CS23" s="144" t="s">
        <v>206</v>
      </c>
      <c r="CT23" s="453">
        <f>B6</f>
        <v>1054</v>
      </c>
      <c r="CU23" s="143"/>
      <c r="CV23" s="392"/>
      <c r="CW23" s="392"/>
      <c r="CX23" s="392"/>
      <c r="CY23" s="415" t="s">
        <v>204</v>
      </c>
      <c r="CZ23" s="454" t="str">
        <f>B8</f>
        <v>Larimer</v>
      </c>
      <c r="DA23" s="392"/>
      <c r="DB23" s="392"/>
      <c r="DC23" s="392"/>
      <c r="DD23" s="407"/>
      <c r="DE23" s="405"/>
      <c r="DF23" s="392"/>
      <c r="DG23" s="392"/>
      <c r="DH23" s="392"/>
      <c r="DI23" s="392"/>
      <c r="DJ23" s="411" t="str">
        <f>B4</f>
        <v>CACHE LA POUDRE RIV AT MO OF CN, NR FT COLLINS, CO</v>
      </c>
      <c r="DK23" s="392"/>
      <c r="DL23" s="392"/>
      <c r="DM23" s="392"/>
      <c r="DN23" s="407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</row>
    <row r="24" spans="1:203" ht="14.25" customHeight="1" thickBot="1" x14ac:dyDescent="0.4">
      <c r="A24" s="385"/>
      <c r="B24" s="385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392"/>
      <c r="N24" s="392"/>
      <c r="O24" s="392"/>
      <c r="P24" s="392"/>
      <c r="Q24" s="438">
        <f t="shared" si="33"/>
        <v>4</v>
      </c>
      <c r="R24" s="776">
        <v>6752000</v>
      </c>
      <c r="S24" s="775" t="s">
        <v>249</v>
      </c>
      <c r="T24" s="384">
        <v>1885</v>
      </c>
      <c r="U24" s="428">
        <f t="shared" si="0"/>
        <v>1885</v>
      </c>
      <c r="V24" s="428" t="e">
        <f t="shared" si="1"/>
        <v>#VALUE!</v>
      </c>
      <c r="W24" s="429" t="e">
        <f t="shared" si="2"/>
        <v>#VALUE!</v>
      </c>
      <c r="X24" s="429" t="e">
        <f t="shared" si="3"/>
        <v>#VALUE!</v>
      </c>
      <c r="Y24" s="429" t="e">
        <f t="shared" si="4"/>
        <v>#VALUE!</v>
      </c>
      <c r="Z24" s="429" t="e">
        <f t="shared" si="5"/>
        <v>#VALUE!</v>
      </c>
      <c r="AA24" s="429" t="e">
        <f t="shared" si="6"/>
        <v>#VALUE!</v>
      </c>
      <c r="AB24" s="429" t="e">
        <f t="shared" si="7"/>
        <v>#VALUE!</v>
      </c>
      <c r="AC24" s="429" t="e">
        <f t="shared" si="8"/>
        <v>#VALUE!</v>
      </c>
      <c r="AD24" s="429" t="e">
        <f t="shared" si="9"/>
        <v>#VALUE!</v>
      </c>
      <c r="AE24" s="429" t="e">
        <f t="shared" si="10"/>
        <v>#VALUE!</v>
      </c>
      <c r="AF24" s="429" t="e">
        <f t="shared" si="11"/>
        <v>#VALUE!</v>
      </c>
      <c r="AG24" s="429" t="e">
        <f t="shared" si="12"/>
        <v>#VALUE!</v>
      </c>
      <c r="AH24" s="430" t="e">
        <f t="shared" si="13"/>
        <v>#VALUE!</v>
      </c>
      <c r="AI24" s="781">
        <v>4040</v>
      </c>
      <c r="AJ24" s="766"/>
      <c r="AK24" s="766"/>
      <c r="AL24" s="782"/>
      <c r="AM24" s="413">
        <f t="shared" si="14"/>
        <v>0</v>
      </c>
      <c r="AN24" s="29"/>
      <c r="AO24" s="371" t="str">
        <f t="shared" si="15"/>
        <v>no outlier detected</v>
      </c>
      <c r="AP24" s="371" t="str">
        <f t="shared" si="16"/>
        <v>no outlier detected</v>
      </c>
      <c r="AQ24" s="806" t="str">
        <f t="shared" si="17"/>
        <v>----</v>
      </c>
      <c r="AR24" s="806"/>
      <c r="AS24" s="431">
        <f t="shared" si="18"/>
        <v>37</v>
      </c>
      <c r="AT24" s="432">
        <f t="shared" si="19"/>
        <v>3.5675675675675675</v>
      </c>
      <c r="AU24" s="433">
        <f t="shared" si="20"/>
        <v>8.3039999709551964</v>
      </c>
      <c r="AV24" s="433">
        <f t="shared" si="21"/>
        <v>0</v>
      </c>
      <c r="AW24" s="433">
        <f t="shared" si="22"/>
        <v>8.3039999709551964</v>
      </c>
      <c r="AX24" s="433" t="str">
        <f t="shared" si="23"/>
        <v>----</v>
      </c>
      <c r="AY24" s="432" t="str">
        <f t="shared" si="24"/>
        <v>----</v>
      </c>
      <c r="AZ24" s="432">
        <f t="shared" si="25"/>
        <v>3.5675675675675675</v>
      </c>
      <c r="BA24" s="434" t="str">
        <f t="shared" si="26"/>
        <v>----</v>
      </c>
      <c r="BB24" s="435">
        <f t="shared" si="27"/>
        <v>0</v>
      </c>
      <c r="BC24" s="434" t="e">
        <f t="shared" si="28"/>
        <v>#VALUE!</v>
      </c>
      <c r="BD24" s="434">
        <f t="shared" si="29"/>
        <v>0</v>
      </c>
      <c r="BE24" s="434" t="e">
        <f t="shared" si="30"/>
        <v>#VALUE!</v>
      </c>
      <c r="BF24" s="436">
        <f t="shared" si="31"/>
        <v>3.5675675675675675</v>
      </c>
      <c r="BG24" s="437">
        <f t="shared" si="32"/>
        <v>4040</v>
      </c>
      <c r="BH24" s="434"/>
      <c r="BI24" s="455"/>
      <c r="BJ24" s="392"/>
      <c r="BK24" s="415" t="s">
        <v>17</v>
      </c>
      <c r="BL24" s="415"/>
      <c r="BM24" s="456">
        <f>IF($BM$29&gt;0,($AX$15*SUM(AW21:AW170)+SUM(AV21:AV170))/(BM31-AX15*AL16),AVERAGE(AU21:AU170))</f>
        <v>8.0576311823323206</v>
      </c>
      <c r="BN24" s="457"/>
      <c r="BO24" s="392"/>
      <c r="BP24" s="458" t="s">
        <v>97</v>
      </c>
      <c r="BQ24" s="459"/>
      <c r="BR24" s="459"/>
      <c r="BS24" s="459"/>
      <c r="BT24" s="459"/>
      <c r="BU24" s="459"/>
      <c r="BV24" s="459"/>
      <c r="BW24" s="459"/>
      <c r="BX24" s="459"/>
      <c r="BY24" s="459" t="s">
        <v>10</v>
      </c>
      <c r="BZ24" s="459" t="s">
        <v>10</v>
      </c>
      <c r="CA24" s="460" t="s">
        <v>142</v>
      </c>
      <c r="CB24" s="460" t="s">
        <v>139</v>
      </c>
      <c r="CC24" s="460" t="s">
        <v>143</v>
      </c>
      <c r="CD24" s="460" t="s">
        <v>144</v>
      </c>
      <c r="CE24" s="461" t="s">
        <v>145</v>
      </c>
      <c r="CF24" s="462" t="s">
        <v>10</v>
      </c>
      <c r="CG24" s="462" t="s">
        <v>10</v>
      </c>
      <c r="CH24" s="461" t="s">
        <v>146</v>
      </c>
      <c r="CI24" s="460" t="s">
        <v>10</v>
      </c>
      <c r="CJ24" s="463" t="s">
        <v>10</v>
      </c>
      <c r="CK24" s="464"/>
      <c r="CL24" s="465"/>
      <c r="CM24" s="392"/>
      <c r="CN24" s="143"/>
      <c r="CO24" s="143"/>
      <c r="CP24" s="143"/>
      <c r="CQ24" s="143"/>
      <c r="CR24" s="392"/>
      <c r="CS24" s="415" t="s">
        <v>198</v>
      </c>
      <c r="CT24" s="447">
        <f>AL16</f>
        <v>0</v>
      </c>
      <c r="CU24" s="392"/>
      <c r="CV24" s="392"/>
      <c r="CW24" s="392"/>
      <c r="CX24" s="392"/>
      <c r="CY24" s="415" t="s">
        <v>205</v>
      </c>
      <c r="CZ24" s="466" t="str">
        <f>D8</f>
        <v>Colorado</v>
      </c>
      <c r="DA24" s="392"/>
      <c r="DB24" s="392"/>
      <c r="DC24" s="392"/>
      <c r="DD24" s="407"/>
      <c r="DE24" s="405"/>
      <c r="DF24" s="392"/>
      <c r="DG24" s="392"/>
      <c r="DH24" s="392"/>
      <c r="DI24" s="392"/>
      <c r="DJ24" s="392"/>
      <c r="DK24" s="392"/>
      <c r="DL24" s="392"/>
      <c r="DM24" s="392"/>
      <c r="DN24" s="407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</row>
    <row r="25" spans="1:203" ht="13.8" thickBot="1" x14ac:dyDescent="0.3">
      <c r="A25" s="385" t="s">
        <v>129</v>
      </c>
      <c r="B25" s="385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392"/>
      <c r="N25" s="392"/>
      <c r="O25" s="392"/>
      <c r="P25" s="392"/>
      <c r="Q25" s="438">
        <f t="shared" si="33"/>
        <v>5</v>
      </c>
      <c r="R25" s="776">
        <v>6752000</v>
      </c>
      <c r="S25" s="775" t="s">
        <v>251</v>
      </c>
      <c r="T25" s="384">
        <v>1886</v>
      </c>
      <c r="U25" s="428">
        <f t="shared" si="0"/>
        <v>1886</v>
      </c>
      <c r="V25" s="428" t="e">
        <f t="shared" si="1"/>
        <v>#VALUE!</v>
      </c>
      <c r="W25" s="429" t="e">
        <f t="shared" si="2"/>
        <v>#VALUE!</v>
      </c>
      <c r="X25" s="429" t="e">
        <f t="shared" si="3"/>
        <v>#VALUE!</v>
      </c>
      <c r="Y25" s="429" t="e">
        <f t="shared" si="4"/>
        <v>#VALUE!</v>
      </c>
      <c r="Z25" s="429" t="e">
        <f t="shared" si="5"/>
        <v>#VALUE!</v>
      </c>
      <c r="AA25" s="429" t="e">
        <f t="shared" si="6"/>
        <v>#VALUE!</v>
      </c>
      <c r="AB25" s="429" t="e">
        <f t="shared" si="7"/>
        <v>#VALUE!</v>
      </c>
      <c r="AC25" s="429" t="e">
        <f t="shared" si="8"/>
        <v>#VALUE!</v>
      </c>
      <c r="AD25" s="429" t="e">
        <f t="shared" si="9"/>
        <v>#VALUE!</v>
      </c>
      <c r="AE25" s="429" t="e">
        <f t="shared" si="10"/>
        <v>#VALUE!</v>
      </c>
      <c r="AF25" s="429" t="e">
        <f t="shared" si="11"/>
        <v>#VALUE!</v>
      </c>
      <c r="AG25" s="429" t="e">
        <f t="shared" si="12"/>
        <v>#VALUE!</v>
      </c>
      <c r="AH25" s="430" t="e">
        <f t="shared" si="13"/>
        <v>#VALUE!</v>
      </c>
      <c r="AI25" s="781">
        <v>4820</v>
      </c>
      <c r="AJ25" s="766"/>
      <c r="AK25" s="766"/>
      <c r="AL25" s="782"/>
      <c r="AM25" s="413">
        <f t="shared" si="14"/>
        <v>0</v>
      </c>
      <c r="AN25" s="29"/>
      <c r="AO25" s="371" t="str">
        <f t="shared" si="15"/>
        <v>no outlier detected</v>
      </c>
      <c r="AP25" s="371" t="str">
        <f t="shared" si="16"/>
        <v>no outlier detected</v>
      </c>
      <c r="AQ25" s="806" t="str">
        <f t="shared" si="17"/>
        <v>----</v>
      </c>
      <c r="AR25" s="806"/>
      <c r="AS25" s="431">
        <f t="shared" si="18"/>
        <v>20</v>
      </c>
      <c r="AT25" s="432">
        <f t="shared" si="19"/>
        <v>6.6</v>
      </c>
      <c r="AU25" s="433">
        <f t="shared" si="20"/>
        <v>8.4805292070446452</v>
      </c>
      <c r="AV25" s="433">
        <f t="shared" si="21"/>
        <v>0</v>
      </c>
      <c r="AW25" s="433">
        <f t="shared" si="22"/>
        <v>8.4805292070446452</v>
      </c>
      <c r="AX25" s="433" t="str">
        <f t="shared" si="23"/>
        <v>----</v>
      </c>
      <c r="AY25" s="432" t="str">
        <f t="shared" si="24"/>
        <v>----</v>
      </c>
      <c r="AZ25" s="432">
        <f t="shared" si="25"/>
        <v>6.6</v>
      </c>
      <c r="BA25" s="434" t="str">
        <f t="shared" si="26"/>
        <v>----</v>
      </c>
      <c r="BB25" s="435">
        <f t="shared" si="27"/>
        <v>0</v>
      </c>
      <c r="BC25" s="434" t="e">
        <f t="shared" si="28"/>
        <v>#VALUE!</v>
      </c>
      <c r="BD25" s="434">
        <f t="shared" si="29"/>
        <v>0</v>
      </c>
      <c r="BE25" s="434" t="e">
        <f t="shared" si="30"/>
        <v>#VALUE!</v>
      </c>
      <c r="BF25" s="436">
        <f t="shared" si="31"/>
        <v>6.6</v>
      </c>
      <c r="BG25" s="437">
        <f t="shared" si="32"/>
        <v>4820</v>
      </c>
      <c r="BH25" s="434"/>
      <c r="BI25" s="455"/>
      <c r="BJ25" s="392"/>
      <c r="BK25" s="415" t="s">
        <v>93</v>
      </c>
      <c r="BL25" s="415"/>
      <c r="BM25" s="394">
        <f>IF(BM29&gt;0,((AX15*SUM(BC21:BC170)+SUM(BB21:BB170))/(BM31-AX15*AL16-1))^(0.5),STDEV(AU21:AU170))</f>
        <v>0.50545811289605269</v>
      </c>
      <c r="BN25" s="392"/>
      <c r="BO25" s="392"/>
      <c r="BP25" s="467">
        <v>500</v>
      </c>
      <c r="BQ25" s="468">
        <v>0.2</v>
      </c>
      <c r="BR25" s="469">
        <f>MATCH($BM$26,Tables!$B$4:$B$54)</f>
        <v>25</v>
      </c>
      <c r="BS25" s="470">
        <f>LOOKUP(BR25,Tables!$A$4:$A$54,Tables!$B$4:$B$54)</f>
        <v>0.39999999999999847</v>
      </c>
      <c r="BT25" s="470">
        <f>LOOKUP(BR25+1,Tables!$A$4:$A$54,Tables!$B$4:$B$54)</f>
        <v>0.49999999999999845</v>
      </c>
      <c r="BU25" s="470">
        <f>LOOKUP(BR25,Tables!$A$4:$A$54,Tables!$L$4:$L$54)</f>
        <v>3.3656600000000001</v>
      </c>
      <c r="BV25" s="470">
        <f>LOOKUP(BR25+1,Tables!$A$4:$A$54,Tables!$L$4:$L$54)</f>
        <v>3.4873699999999999</v>
      </c>
      <c r="BW25" s="471">
        <f t="shared" ref="BW25:BW34" si="34">BV25-(BT25-$BM$26)/(BT25-BS25)*(BV25-BU25)</f>
        <v>3.4746649973885062</v>
      </c>
      <c r="BX25" s="472">
        <f t="shared" ref="BX25:BX36" si="35">$BM$24+$BM$25*BW25</f>
        <v>9.813928794858283</v>
      </c>
      <c r="BY25" s="473">
        <f t="shared" ref="BY25:BY34" si="36">EXP(BX25)</f>
        <v>18286.690787432257</v>
      </c>
      <c r="BZ25" s="474">
        <f t="shared" ref="BZ25:BZ34" si="37">ROUND(BY25,3-INT(LOG(BY25))-1)</f>
        <v>18300</v>
      </c>
      <c r="CA25" s="475">
        <f t="shared" ref="CA25:CA44" si="38">BW25</f>
        <v>3.4746649973885062</v>
      </c>
      <c r="CB25" s="476">
        <f t="shared" ref="CB25:CB44" si="39">CA25^2-$CB$22^2/$BM$30</f>
        <v>12.052643931691371</v>
      </c>
      <c r="CC25" s="470">
        <f t="shared" ref="CC25:CC44" si="40">(CA25+(CA25^2-$CB$23*CB25)^0.5)/$CB$23</f>
        <v>3.8974139498885632</v>
      </c>
      <c r="CD25" s="469">
        <f t="shared" ref="CD25:CD44" si="41">(CA25-(CA25^2-$CB$23*CB25)^0.5)/$CB$23</f>
        <v>3.1249904155594539</v>
      </c>
      <c r="CE25" s="469">
        <f t="shared" ref="CE25:CE44" si="42">$BM$24+$BM$25*CC25</f>
        <v>10.027610682617745</v>
      </c>
      <c r="CF25" s="474">
        <f t="shared" ref="CF25:CF34" si="43">EXP(CE25)</f>
        <v>22643.105295747417</v>
      </c>
      <c r="CG25" s="474">
        <f t="shared" ref="CG25:CG34" si="44">ROUND(CF25,3-INT(LOG(CF25))-1)</f>
        <v>22600</v>
      </c>
      <c r="CH25" s="477">
        <f t="shared" ref="CH25:CH44" si="45">$BM$24+$BM$25*CD25</f>
        <v>9.6371829405992528</v>
      </c>
      <c r="CI25" s="478">
        <f t="shared" ref="CI25:CI34" si="46">EXP(CH25)</f>
        <v>15324.113930972528</v>
      </c>
      <c r="CJ25" s="479">
        <f t="shared" ref="CJ25:CJ34" si="47">ROUND(CI25,3-INT(LOG(CI25))-1)</f>
        <v>15300</v>
      </c>
      <c r="CK25" s="464"/>
      <c r="CL25" s="465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407"/>
      <c r="DE25" s="405"/>
      <c r="DF25" s="392"/>
      <c r="DG25" s="392"/>
      <c r="DH25" s="392"/>
      <c r="DI25" s="392"/>
      <c r="DJ25" s="392"/>
      <c r="DK25" s="392"/>
      <c r="DL25" s="392"/>
      <c r="DM25" s="392"/>
      <c r="DN25" s="407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  <c r="EX25" s="143"/>
      <c r="EY25" s="143"/>
      <c r="EZ25" s="143"/>
      <c r="FA25" s="143"/>
      <c r="FB25" s="143"/>
      <c r="FC25" s="143"/>
      <c r="FD25" s="143"/>
      <c r="FE25" s="143"/>
      <c r="FF25" s="143"/>
      <c r="FG25" s="143"/>
      <c r="FH25" s="143"/>
      <c r="FI25" s="143"/>
      <c r="FJ25" s="143"/>
      <c r="FK25" s="143"/>
      <c r="FL25" s="143"/>
      <c r="FM25" s="143"/>
      <c r="FN25" s="143"/>
      <c r="FO25" s="143"/>
      <c r="FP25" s="143"/>
      <c r="FQ25" s="143"/>
      <c r="FR25" s="143"/>
      <c r="FS25" s="143"/>
      <c r="FT25" s="143"/>
      <c r="FU25" s="143"/>
      <c r="FV25" s="143"/>
      <c r="FW25" s="143"/>
      <c r="FX25" s="143"/>
      <c r="FY25" s="143"/>
      <c r="FZ25" s="143"/>
      <c r="GA25" s="143"/>
      <c r="GB25" s="143"/>
      <c r="GC25" s="143"/>
      <c r="GD25" s="143"/>
      <c r="GE25" s="143"/>
      <c r="GF25" s="143"/>
      <c r="GG25" s="143"/>
      <c r="GH25" s="143"/>
      <c r="GI25" s="143"/>
      <c r="GJ25" s="143"/>
      <c r="GK25" s="143"/>
      <c r="GL25" s="143"/>
      <c r="GM25" s="143"/>
      <c r="GN25" s="143"/>
      <c r="GO25" s="143"/>
      <c r="GP25" s="143"/>
      <c r="GQ25" s="143"/>
      <c r="GR25" s="143"/>
      <c r="GS25" s="143"/>
      <c r="GT25" s="143"/>
      <c r="GU25" s="143"/>
    </row>
    <row r="26" spans="1:203" ht="12.75" customHeight="1" x14ac:dyDescent="0.25">
      <c r="A26" s="385" t="s">
        <v>210</v>
      </c>
      <c r="B26" s="385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392"/>
      <c r="N26" s="392"/>
      <c r="O26" s="392"/>
      <c r="P26" s="392"/>
      <c r="Q26" s="438">
        <f t="shared" si="33"/>
        <v>6</v>
      </c>
      <c r="R26" s="776">
        <v>6752000</v>
      </c>
      <c r="S26" s="775" t="s">
        <v>252</v>
      </c>
      <c r="T26" s="384">
        <v>1887</v>
      </c>
      <c r="U26" s="428">
        <f t="shared" si="0"/>
        <v>1887</v>
      </c>
      <c r="V26" s="428" t="e">
        <f t="shared" si="1"/>
        <v>#VALUE!</v>
      </c>
      <c r="W26" s="429" t="e">
        <f t="shared" si="2"/>
        <v>#VALUE!</v>
      </c>
      <c r="X26" s="429" t="e">
        <f t="shared" si="3"/>
        <v>#VALUE!</v>
      </c>
      <c r="Y26" s="429" t="e">
        <f t="shared" si="4"/>
        <v>#VALUE!</v>
      </c>
      <c r="Z26" s="429" t="e">
        <f t="shared" si="5"/>
        <v>#VALUE!</v>
      </c>
      <c r="AA26" s="429" t="e">
        <f t="shared" si="6"/>
        <v>#VALUE!</v>
      </c>
      <c r="AB26" s="429" t="e">
        <f t="shared" si="7"/>
        <v>#VALUE!</v>
      </c>
      <c r="AC26" s="429" t="e">
        <f t="shared" si="8"/>
        <v>#VALUE!</v>
      </c>
      <c r="AD26" s="429" t="e">
        <f t="shared" si="9"/>
        <v>#VALUE!</v>
      </c>
      <c r="AE26" s="429" t="e">
        <f t="shared" si="10"/>
        <v>#VALUE!</v>
      </c>
      <c r="AF26" s="429" t="e">
        <f t="shared" si="11"/>
        <v>#VALUE!</v>
      </c>
      <c r="AG26" s="429" t="e">
        <f t="shared" si="12"/>
        <v>#VALUE!</v>
      </c>
      <c r="AH26" s="430" t="e">
        <f t="shared" si="13"/>
        <v>#VALUE!</v>
      </c>
      <c r="AI26" s="781">
        <v>3000</v>
      </c>
      <c r="AJ26" s="766"/>
      <c r="AK26" s="766"/>
      <c r="AL26" s="782"/>
      <c r="AM26" s="413">
        <f t="shared" si="14"/>
        <v>0</v>
      </c>
      <c r="AN26" s="29"/>
      <c r="AO26" s="371" t="str">
        <f t="shared" si="15"/>
        <v>no outlier detected</v>
      </c>
      <c r="AP26" s="371" t="str">
        <f t="shared" si="16"/>
        <v>no outlier detected</v>
      </c>
      <c r="AQ26" s="806" t="str">
        <f t="shared" si="17"/>
        <v>----</v>
      </c>
      <c r="AR26" s="806"/>
      <c r="AS26" s="431">
        <f t="shared" si="18"/>
        <v>68</v>
      </c>
      <c r="AT26" s="432">
        <f t="shared" si="19"/>
        <v>1.9411764705882353</v>
      </c>
      <c r="AU26" s="433">
        <f t="shared" si="20"/>
        <v>8.0063675676502459</v>
      </c>
      <c r="AV26" s="433">
        <f t="shared" si="21"/>
        <v>0</v>
      </c>
      <c r="AW26" s="433">
        <f t="shared" si="22"/>
        <v>8.0063675676502459</v>
      </c>
      <c r="AX26" s="433" t="str">
        <f t="shared" si="23"/>
        <v>----</v>
      </c>
      <c r="AY26" s="432" t="str">
        <f t="shared" si="24"/>
        <v>----</v>
      </c>
      <c r="AZ26" s="432">
        <f t="shared" si="25"/>
        <v>1.9411764705882353</v>
      </c>
      <c r="BA26" s="434" t="str">
        <f t="shared" si="26"/>
        <v>----</v>
      </c>
      <c r="BB26" s="435">
        <f t="shared" si="27"/>
        <v>0</v>
      </c>
      <c r="BC26" s="434" t="e">
        <f t="shared" si="28"/>
        <v>#VALUE!</v>
      </c>
      <c r="BD26" s="434">
        <f t="shared" si="29"/>
        <v>0</v>
      </c>
      <c r="BE26" s="434" t="e">
        <f t="shared" si="30"/>
        <v>#VALUE!</v>
      </c>
      <c r="BF26" s="436">
        <f t="shared" si="31"/>
        <v>1.9411764705882353</v>
      </c>
      <c r="BG26" s="437">
        <f t="shared" si="32"/>
        <v>3000</v>
      </c>
      <c r="BH26" s="434"/>
      <c r="BI26" s="455"/>
      <c r="BJ26" s="392"/>
      <c r="BK26" s="415" t="s">
        <v>100</v>
      </c>
      <c r="BL26" s="480">
        <f>IF(BM29&gt;0,(BM31-AX15*AL16)/((BM31-AX15*AL16-1)*(BM31-AX15*AL16-2))*(AX15*SUM(BE21:BE170)+SUM(BD21:BD170))/BM25^3,SKEW(AU21:AU170))</f>
        <v>0.48956125001109541</v>
      </c>
      <c r="BM26" s="481">
        <f>IF(OR(BL26&lt;-2,BL26&gt;3),"out of bounds",BL26)</f>
        <v>0.48956125001109541</v>
      </c>
      <c r="BN26" s="482">
        <f>ROUND(BM26,2)</f>
        <v>0.49</v>
      </c>
      <c r="BO26" s="392"/>
      <c r="BP26" s="467">
        <v>200</v>
      </c>
      <c r="BQ26" s="468">
        <v>0.5</v>
      </c>
      <c r="BR26" s="469">
        <f>MATCH($BM$26,Tables!$B$4:$B$54)</f>
        <v>25</v>
      </c>
      <c r="BS26" s="470">
        <f>LOOKUP(BR26,Tables!$A$4:$A$54,Tables!$B$4:$B$54)</f>
        <v>0.39999999999999847</v>
      </c>
      <c r="BT26" s="470">
        <f>LOOKUP(BR26+1,Tables!$A$4:$A$54,Tables!$B$4:$B$54)</f>
        <v>0.49999999999999845</v>
      </c>
      <c r="BU26" s="470">
        <f>LOOKUP(BR26,Tables!$A$4:$A$54,Tables!$K$4:$K$54)</f>
        <v>2.9489999999999998</v>
      </c>
      <c r="BV26" s="470">
        <f>LOOKUP(BR26+1,Tables!$A$4:$A$54,Tables!$K$4:$K$54)</f>
        <v>3.0410200000000001</v>
      </c>
      <c r="BW26" s="471">
        <f t="shared" si="34"/>
        <v>3.0314142622602116</v>
      </c>
      <c r="BX26" s="472">
        <f t="shared" si="35"/>
        <v>9.5898841147405474</v>
      </c>
      <c r="BY26" s="473">
        <f t="shared" si="36"/>
        <v>14616.175636889697</v>
      </c>
      <c r="BZ26" s="474">
        <f t="shared" si="37"/>
        <v>14600</v>
      </c>
      <c r="CA26" s="475">
        <f t="shared" si="38"/>
        <v>3.0314142622602116</v>
      </c>
      <c r="CB26" s="476">
        <f t="shared" si="39"/>
        <v>9.1688195170491262</v>
      </c>
      <c r="CC26" s="470">
        <f t="shared" si="40"/>
        <v>3.4075525604873635</v>
      </c>
      <c r="CD26" s="469">
        <f t="shared" si="41"/>
        <v>2.7190284954639345</v>
      </c>
      <c r="CE26" s="469">
        <f t="shared" si="42"/>
        <v>9.7800062691503751</v>
      </c>
      <c r="CF26" s="474">
        <f t="shared" si="43"/>
        <v>17676.763670952165</v>
      </c>
      <c r="CG26" s="474">
        <f t="shared" si="44"/>
        <v>17700</v>
      </c>
      <c r="CH26" s="477">
        <f t="shared" si="45"/>
        <v>9.431986194560114</v>
      </c>
      <c r="CI26" s="478">
        <f t="shared" si="46"/>
        <v>12481.292403820715</v>
      </c>
      <c r="CJ26" s="479">
        <f t="shared" si="47"/>
        <v>12500</v>
      </c>
      <c r="CK26" s="464"/>
      <c r="CL26" s="465"/>
      <c r="CM26" s="483"/>
      <c r="CN26" s="484"/>
      <c r="CO26" s="484"/>
      <c r="CP26" s="826" t="s">
        <v>193</v>
      </c>
      <c r="CQ26" s="841" t="s">
        <v>194</v>
      </c>
      <c r="CR26" s="392"/>
      <c r="CS26" s="483"/>
      <c r="CT26" s="485"/>
      <c r="CU26" s="485"/>
      <c r="CV26" s="826" t="s">
        <v>193</v>
      </c>
      <c r="CW26" s="841" t="s">
        <v>194</v>
      </c>
      <c r="CX26" s="392"/>
      <c r="CY26" s="483"/>
      <c r="CZ26" s="485"/>
      <c r="DA26" s="485"/>
      <c r="DB26" s="826" t="s">
        <v>193</v>
      </c>
      <c r="DC26" s="829" t="s">
        <v>194</v>
      </c>
      <c r="DD26" s="407"/>
      <c r="DE26" s="405"/>
      <c r="DF26" s="392"/>
      <c r="DG26" s="392"/>
      <c r="DH26" s="392"/>
      <c r="DI26" s="392"/>
      <c r="DJ26" s="392"/>
      <c r="DK26" s="392"/>
      <c r="DL26" s="392"/>
      <c r="DM26" s="392"/>
      <c r="DN26" s="407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  <c r="EW26" s="143"/>
      <c r="EX26" s="143"/>
      <c r="EY26" s="143"/>
      <c r="EZ26" s="143"/>
      <c r="FA26" s="143"/>
      <c r="FB26" s="143"/>
      <c r="FC26" s="143"/>
      <c r="FD26" s="143"/>
      <c r="FE26" s="143"/>
      <c r="FF26" s="143"/>
      <c r="FG26" s="143"/>
      <c r="FH26" s="143"/>
      <c r="FI26" s="143"/>
      <c r="FJ26" s="143"/>
      <c r="FK26" s="143"/>
      <c r="FL26" s="143"/>
      <c r="FM26" s="143"/>
      <c r="FN26" s="143"/>
      <c r="FO26" s="143"/>
      <c r="FP26" s="143"/>
      <c r="FQ26" s="143"/>
      <c r="FR26" s="143"/>
      <c r="FS26" s="143"/>
      <c r="FT26" s="143"/>
      <c r="FU26" s="143"/>
      <c r="FV26" s="143"/>
      <c r="FW26" s="143"/>
      <c r="FX26" s="143"/>
      <c r="FY26" s="143"/>
      <c r="FZ26" s="143"/>
      <c r="GA26" s="143"/>
      <c r="GB26" s="143"/>
      <c r="GC26" s="143"/>
      <c r="GD26" s="143"/>
      <c r="GE26" s="143"/>
      <c r="GF26" s="143"/>
      <c r="GG26" s="143"/>
      <c r="GH26" s="143"/>
      <c r="GI26" s="143"/>
      <c r="GJ26" s="143"/>
      <c r="GK26" s="143"/>
      <c r="GL26" s="143"/>
      <c r="GM26" s="143"/>
      <c r="GN26" s="143"/>
      <c r="GO26" s="143"/>
      <c r="GP26" s="143"/>
      <c r="GQ26" s="143"/>
      <c r="GR26" s="143"/>
      <c r="GS26" s="143"/>
      <c r="GT26" s="143"/>
      <c r="GU26" s="143"/>
    </row>
    <row r="27" spans="1:203" x14ac:dyDescent="0.25">
      <c r="A27" s="143" t="s">
        <v>185</v>
      </c>
      <c r="B27" s="385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392"/>
      <c r="N27" s="392"/>
      <c r="O27" s="392"/>
      <c r="P27" s="392"/>
      <c r="Q27" s="438">
        <f t="shared" si="33"/>
        <v>7</v>
      </c>
      <c r="R27" s="776">
        <v>6752000</v>
      </c>
      <c r="S27" s="775" t="s">
        <v>254</v>
      </c>
      <c r="T27" s="384">
        <v>1888</v>
      </c>
      <c r="U27" s="428">
        <f t="shared" si="0"/>
        <v>1888</v>
      </c>
      <c r="V27" s="428" t="e">
        <f t="shared" si="1"/>
        <v>#VALUE!</v>
      </c>
      <c r="W27" s="429" t="e">
        <f t="shared" si="2"/>
        <v>#VALUE!</v>
      </c>
      <c r="X27" s="429" t="e">
        <f t="shared" si="3"/>
        <v>#VALUE!</v>
      </c>
      <c r="Y27" s="429" t="e">
        <f t="shared" si="4"/>
        <v>#VALUE!</v>
      </c>
      <c r="Z27" s="429" t="e">
        <f t="shared" si="5"/>
        <v>#VALUE!</v>
      </c>
      <c r="AA27" s="429" t="e">
        <f t="shared" si="6"/>
        <v>#VALUE!</v>
      </c>
      <c r="AB27" s="429" t="e">
        <f t="shared" si="7"/>
        <v>#VALUE!</v>
      </c>
      <c r="AC27" s="429" t="e">
        <f t="shared" si="8"/>
        <v>#VALUE!</v>
      </c>
      <c r="AD27" s="429" t="e">
        <f t="shared" si="9"/>
        <v>#VALUE!</v>
      </c>
      <c r="AE27" s="429" t="e">
        <f t="shared" si="10"/>
        <v>#VALUE!</v>
      </c>
      <c r="AF27" s="429" t="e">
        <f t="shared" si="11"/>
        <v>#VALUE!</v>
      </c>
      <c r="AG27" s="429" t="e">
        <f t="shared" si="12"/>
        <v>#VALUE!</v>
      </c>
      <c r="AH27" s="430" t="e">
        <f t="shared" si="13"/>
        <v>#VALUE!</v>
      </c>
      <c r="AI27" s="781">
        <v>1800</v>
      </c>
      <c r="AJ27" s="766"/>
      <c r="AK27" s="766"/>
      <c r="AL27" s="782"/>
      <c r="AM27" s="413">
        <f t="shared" si="14"/>
        <v>0</v>
      </c>
      <c r="AN27" s="29"/>
      <c r="AO27" s="371" t="str">
        <f t="shared" si="15"/>
        <v>no outlier detected</v>
      </c>
      <c r="AP27" s="371" t="str">
        <f t="shared" si="16"/>
        <v>no outlier detected</v>
      </c>
      <c r="AQ27" s="806" t="str">
        <f t="shared" si="17"/>
        <v>----</v>
      </c>
      <c r="AR27" s="806"/>
      <c r="AS27" s="431">
        <f t="shared" si="18"/>
        <v>114</v>
      </c>
      <c r="AT27" s="432">
        <f t="shared" si="19"/>
        <v>1.1578947368421053</v>
      </c>
      <c r="AU27" s="433">
        <f t="shared" si="20"/>
        <v>7.4955419438842563</v>
      </c>
      <c r="AV27" s="433">
        <f t="shared" si="21"/>
        <v>0</v>
      </c>
      <c r="AW27" s="433">
        <f t="shared" si="22"/>
        <v>7.4955419438842563</v>
      </c>
      <c r="AX27" s="433" t="str">
        <f t="shared" si="23"/>
        <v>----</v>
      </c>
      <c r="AY27" s="432" t="str">
        <f t="shared" si="24"/>
        <v>----</v>
      </c>
      <c r="AZ27" s="432">
        <f t="shared" si="25"/>
        <v>1.1578947368421053</v>
      </c>
      <c r="BA27" s="434" t="str">
        <f t="shared" si="26"/>
        <v>----</v>
      </c>
      <c r="BB27" s="435">
        <f t="shared" si="27"/>
        <v>0</v>
      </c>
      <c r="BC27" s="434" t="e">
        <f t="shared" si="28"/>
        <v>#VALUE!</v>
      </c>
      <c r="BD27" s="434">
        <f t="shared" si="29"/>
        <v>0</v>
      </c>
      <c r="BE27" s="434" t="e">
        <f t="shared" si="30"/>
        <v>#VALUE!</v>
      </c>
      <c r="BF27" s="436">
        <f t="shared" si="31"/>
        <v>1.1578947368421053</v>
      </c>
      <c r="BG27" s="437">
        <f t="shared" si="32"/>
        <v>1800</v>
      </c>
      <c r="BH27" s="434"/>
      <c r="BI27" s="455"/>
      <c r="BJ27" s="392"/>
      <c r="BK27" s="392"/>
      <c r="BL27" s="392"/>
      <c r="BM27" s="392"/>
      <c r="BN27" s="392"/>
      <c r="BO27" s="392"/>
      <c r="BP27" s="486">
        <v>100</v>
      </c>
      <c r="BQ27" s="487">
        <f t="shared" ref="BQ27:BQ32" si="48">1/BP27*100</f>
        <v>1</v>
      </c>
      <c r="BR27" s="488">
        <f>MATCH($BM$26,Tables!$B$4:$B$54)</f>
        <v>25</v>
      </c>
      <c r="BS27" s="489">
        <f>LOOKUP(BR27,Tables!$A$4:$A$54,Tables!$B$4:$B$54)</f>
        <v>0.39999999999999847</v>
      </c>
      <c r="BT27" s="489">
        <f>LOOKUP(BR27+1,Tables!$A$4:$A$54,Tables!$B$4:$B$54)</f>
        <v>0.49999999999999845</v>
      </c>
      <c r="BU27" s="489">
        <f>LOOKUP(BR27,Tables!$A$4:$A$54,Tables!$J$4:$J$54)</f>
        <v>2.6153900000000001</v>
      </c>
      <c r="BV27" s="489">
        <f>LOOKUP(BR27+1,Tables!$A$4:$A$54,Tables!$J$4:$J$54)</f>
        <v>2.6857199999999999</v>
      </c>
      <c r="BW27" s="490">
        <f t="shared" si="34"/>
        <v>2.6783784271328046</v>
      </c>
      <c r="BX27" s="491">
        <f t="shared" si="35"/>
        <v>9.4114392877323656</v>
      </c>
      <c r="BY27" s="492">
        <f t="shared" si="36"/>
        <v>12227.457146586374</v>
      </c>
      <c r="BZ27" s="493">
        <f t="shared" si="37"/>
        <v>12200</v>
      </c>
      <c r="CA27" s="494">
        <f t="shared" si="38"/>
        <v>2.6783784271328046</v>
      </c>
      <c r="CB27" s="495">
        <f t="shared" si="39"/>
        <v>7.1530580865448998</v>
      </c>
      <c r="CC27" s="496">
        <f t="shared" si="40"/>
        <v>3.0181464884017872</v>
      </c>
      <c r="CD27" s="497">
        <f t="shared" si="41"/>
        <v>2.394938333632981</v>
      </c>
      <c r="CE27" s="497">
        <f t="shared" si="42"/>
        <v>9.5831778108037362</v>
      </c>
      <c r="CF27" s="493">
        <f t="shared" si="43"/>
        <v>14518.483064854494</v>
      </c>
      <c r="CG27" s="493">
        <f t="shared" si="44"/>
        <v>14500</v>
      </c>
      <c r="CH27" s="498">
        <f t="shared" si="45"/>
        <v>9.2681721929528642</v>
      </c>
      <c r="CI27" s="499">
        <f t="shared" si="46"/>
        <v>10595.367888630597</v>
      </c>
      <c r="CJ27" s="500">
        <f t="shared" si="47"/>
        <v>10600</v>
      </c>
      <c r="CK27" s="501"/>
      <c r="CL27" s="502"/>
      <c r="CM27" s="503"/>
      <c r="CN27" s="391"/>
      <c r="CO27" s="391"/>
      <c r="CP27" s="827"/>
      <c r="CQ27" s="842"/>
      <c r="CR27" s="392"/>
      <c r="CS27" s="503"/>
      <c r="CT27" s="504"/>
      <c r="CU27" s="504"/>
      <c r="CV27" s="827"/>
      <c r="CW27" s="842"/>
      <c r="CX27" s="392"/>
      <c r="CY27" s="503"/>
      <c r="CZ27" s="504"/>
      <c r="DA27" s="504"/>
      <c r="DB27" s="827"/>
      <c r="DC27" s="830"/>
      <c r="DD27" s="407"/>
      <c r="DE27" s="405"/>
      <c r="DF27" s="392"/>
      <c r="DG27" s="392"/>
      <c r="DH27" s="392"/>
      <c r="DI27" s="392"/>
      <c r="DJ27" s="392"/>
      <c r="DK27" s="392"/>
      <c r="DL27" s="392"/>
      <c r="DM27" s="392"/>
      <c r="DN27" s="407"/>
      <c r="DO27" s="143"/>
      <c r="DP27" s="143"/>
      <c r="DQ27" s="143"/>
      <c r="DR27" s="143"/>
      <c r="DS27" s="143"/>
      <c r="DT27" s="143"/>
      <c r="DU27" s="143"/>
      <c r="DV27" s="143"/>
      <c r="DW27" s="143"/>
      <c r="DX27" s="143"/>
      <c r="DY27" s="143"/>
      <c r="DZ27" s="143"/>
      <c r="EA27" s="143"/>
      <c r="EB27" s="143"/>
      <c r="EC27" s="143"/>
      <c r="ED27" s="143"/>
      <c r="EE27" s="143"/>
      <c r="EF27" s="143"/>
      <c r="EG27" s="143"/>
      <c r="EH27" s="143"/>
      <c r="EI27" s="143"/>
      <c r="EJ27" s="143"/>
      <c r="EK27" s="143"/>
      <c r="EL27" s="143"/>
      <c r="EM27" s="143"/>
      <c r="EN27" s="143"/>
      <c r="EO27" s="143"/>
      <c r="EP27" s="143"/>
      <c r="EQ27" s="143"/>
      <c r="ER27" s="143"/>
      <c r="ES27" s="143"/>
      <c r="ET27" s="143"/>
      <c r="EU27" s="143"/>
      <c r="EV27" s="143"/>
      <c r="EW27" s="143"/>
      <c r="EX27" s="143"/>
      <c r="EY27" s="143"/>
      <c r="EZ27" s="143"/>
      <c r="FA27" s="143"/>
      <c r="FB27" s="143"/>
      <c r="FC27" s="143"/>
      <c r="FD27" s="143"/>
      <c r="FE27" s="143"/>
      <c r="FF27" s="143"/>
      <c r="FG27" s="143"/>
      <c r="FH27" s="143"/>
      <c r="FI27" s="143"/>
      <c r="FJ27" s="143"/>
      <c r="FK27" s="143"/>
      <c r="FL27" s="143"/>
      <c r="FM27" s="143"/>
      <c r="FN27" s="143"/>
      <c r="FO27" s="143"/>
      <c r="FP27" s="143"/>
      <c r="FQ27" s="143"/>
      <c r="FR27" s="143"/>
      <c r="FS27" s="143"/>
      <c r="FT27" s="143"/>
      <c r="FU27" s="143"/>
      <c r="FV27" s="143"/>
      <c r="FW27" s="143"/>
      <c r="FX27" s="143"/>
      <c r="FY27" s="143"/>
      <c r="FZ27" s="143"/>
      <c r="GA27" s="143"/>
      <c r="GB27" s="143"/>
      <c r="GC27" s="143"/>
      <c r="GD27" s="143"/>
      <c r="GE27" s="143"/>
      <c r="GF27" s="143"/>
      <c r="GG27" s="143"/>
      <c r="GH27" s="143"/>
      <c r="GI27" s="143"/>
      <c r="GJ27" s="143"/>
      <c r="GK27" s="143"/>
      <c r="GL27" s="143"/>
      <c r="GM27" s="143"/>
      <c r="GN27" s="143"/>
      <c r="GO27" s="143"/>
      <c r="GP27" s="143"/>
      <c r="GQ27" s="143"/>
      <c r="GR27" s="143"/>
      <c r="GS27" s="143"/>
      <c r="GT27" s="143"/>
      <c r="GU27" s="143"/>
    </row>
    <row r="28" spans="1:203" x14ac:dyDescent="0.25">
      <c r="A28" s="143" t="s">
        <v>186</v>
      </c>
      <c r="B28" s="385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392"/>
      <c r="N28" s="392"/>
      <c r="O28" s="392"/>
      <c r="P28" s="392"/>
      <c r="Q28" s="438">
        <f t="shared" si="33"/>
        <v>8</v>
      </c>
      <c r="R28" s="776">
        <v>6752000</v>
      </c>
      <c r="S28" s="775" t="s">
        <v>255</v>
      </c>
      <c r="T28" s="384">
        <v>1889</v>
      </c>
      <c r="U28" s="428">
        <f t="shared" si="0"/>
        <v>1889</v>
      </c>
      <c r="V28" s="428" t="e">
        <f t="shared" si="1"/>
        <v>#VALUE!</v>
      </c>
      <c r="W28" s="429" t="e">
        <f t="shared" si="2"/>
        <v>#VALUE!</v>
      </c>
      <c r="X28" s="429" t="e">
        <f t="shared" si="3"/>
        <v>#VALUE!</v>
      </c>
      <c r="Y28" s="429" t="e">
        <f t="shared" si="4"/>
        <v>#VALUE!</v>
      </c>
      <c r="Z28" s="429" t="e">
        <f t="shared" si="5"/>
        <v>#VALUE!</v>
      </c>
      <c r="AA28" s="429" t="e">
        <f t="shared" si="6"/>
        <v>#VALUE!</v>
      </c>
      <c r="AB28" s="429" t="e">
        <f t="shared" si="7"/>
        <v>#VALUE!</v>
      </c>
      <c r="AC28" s="429" t="e">
        <f t="shared" si="8"/>
        <v>#VALUE!</v>
      </c>
      <c r="AD28" s="429" t="e">
        <f t="shared" si="9"/>
        <v>#VALUE!</v>
      </c>
      <c r="AE28" s="429" t="e">
        <f t="shared" si="10"/>
        <v>#VALUE!</v>
      </c>
      <c r="AF28" s="429" t="e">
        <f t="shared" si="11"/>
        <v>#VALUE!</v>
      </c>
      <c r="AG28" s="429" t="e">
        <f t="shared" si="12"/>
        <v>#VALUE!</v>
      </c>
      <c r="AH28" s="430" t="e">
        <f t="shared" si="13"/>
        <v>#VALUE!</v>
      </c>
      <c r="AI28" s="781">
        <v>2100</v>
      </c>
      <c r="AJ28" s="766"/>
      <c r="AK28" s="766"/>
      <c r="AL28" s="782"/>
      <c r="AM28" s="413">
        <f t="shared" si="14"/>
        <v>0</v>
      </c>
      <c r="AN28" s="29"/>
      <c r="AO28" s="371" t="str">
        <f t="shared" si="15"/>
        <v>no outlier detected</v>
      </c>
      <c r="AP28" s="371" t="str">
        <f t="shared" si="16"/>
        <v>no outlier detected</v>
      </c>
      <c r="AQ28" s="806" t="str">
        <f t="shared" si="17"/>
        <v>----</v>
      </c>
      <c r="AR28" s="806"/>
      <c r="AS28" s="431">
        <f t="shared" si="18"/>
        <v>104</v>
      </c>
      <c r="AT28" s="432">
        <f t="shared" si="19"/>
        <v>1.2692307692307692</v>
      </c>
      <c r="AU28" s="433">
        <f t="shared" si="20"/>
        <v>7.6496926237115144</v>
      </c>
      <c r="AV28" s="433">
        <f t="shared" si="21"/>
        <v>0</v>
      </c>
      <c r="AW28" s="433">
        <f t="shared" si="22"/>
        <v>7.6496926237115144</v>
      </c>
      <c r="AX28" s="433" t="str">
        <f t="shared" si="23"/>
        <v>----</v>
      </c>
      <c r="AY28" s="432" t="str">
        <f t="shared" si="24"/>
        <v>----</v>
      </c>
      <c r="AZ28" s="432">
        <f t="shared" si="25"/>
        <v>1.2692307692307692</v>
      </c>
      <c r="BA28" s="434" t="str">
        <f t="shared" si="26"/>
        <v>----</v>
      </c>
      <c r="BB28" s="435">
        <f t="shared" si="27"/>
        <v>0</v>
      </c>
      <c r="BC28" s="434" t="e">
        <f t="shared" si="28"/>
        <v>#VALUE!</v>
      </c>
      <c r="BD28" s="434">
        <f t="shared" si="29"/>
        <v>0</v>
      </c>
      <c r="BE28" s="434" t="e">
        <f t="shared" si="30"/>
        <v>#VALUE!</v>
      </c>
      <c r="BF28" s="436">
        <f t="shared" si="31"/>
        <v>1.2692307692307692</v>
      </c>
      <c r="BG28" s="437">
        <f t="shared" si="32"/>
        <v>2100</v>
      </c>
      <c r="BH28" s="434"/>
      <c r="BI28" s="455"/>
      <c r="BJ28" s="392"/>
      <c r="BK28" s="415" t="s">
        <v>161</v>
      </c>
      <c r="BL28" s="415"/>
      <c r="BM28" s="394">
        <f>BM30-BM29</f>
        <v>131</v>
      </c>
      <c r="BN28" s="392"/>
      <c r="BO28" s="482"/>
      <c r="BP28" s="505">
        <v>50</v>
      </c>
      <c r="BQ28" s="506">
        <f t="shared" si="48"/>
        <v>2</v>
      </c>
      <c r="BR28" s="507">
        <f>MATCH($BM$26,Tables!$B$4:$B$54)</f>
        <v>25</v>
      </c>
      <c r="BS28" s="508">
        <f>LOOKUP(BR28,Tables!$A$4:$A$54,Tables!$B$4:$B$54)</f>
        <v>0.39999999999999847</v>
      </c>
      <c r="BT28" s="508">
        <f>LOOKUP(BR28+1,Tables!$A$4:$A$54,Tables!$B$4:$B$54)</f>
        <v>0.49999999999999845</v>
      </c>
      <c r="BU28" s="508">
        <f>LOOKUP(BR28,Tables!$A$4:$A$54,Tables!$I$4:$I$54)</f>
        <v>2.2613300000000001</v>
      </c>
      <c r="BV28" s="508">
        <f>LOOKUP(BR28+1,Tables!$A$4:$A$54,Tables!$I$4:$I$54)</f>
        <v>2.3108399999999998</v>
      </c>
      <c r="BW28" s="509">
        <f t="shared" si="34"/>
        <v>2.3056717748804938</v>
      </c>
      <c r="BX28" s="510">
        <f t="shared" si="35"/>
        <v>9.2230516866211083</v>
      </c>
      <c r="BY28" s="511">
        <f t="shared" si="36"/>
        <v>10127.924468059515</v>
      </c>
      <c r="BZ28" s="512">
        <f t="shared" si="37"/>
        <v>10100</v>
      </c>
      <c r="CA28" s="513">
        <f t="shared" si="38"/>
        <v>2.3056717748804938</v>
      </c>
      <c r="CB28" s="514">
        <f t="shared" si="39"/>
        <v>5.2954694210950706</v>
      </c>
      <c r="CC28" s="515">
        <f t="shared" si="40"/>
        <v>2.6080507372613702</v>
      </c>
      <c r="CD28" s="516">
        <f t="shared" si="41"/>
        <v>2.0517825270620054</v>
      </c>
      <c r="CE28" s="516">
        <f t="shared" si="42"/>
        <v>9.3758915863256114</v>
      </c>
      <c r="CF28" s="512">
        <f t="shared" si="43"/>
        <v>11800.433963267531</v>
      </c>
      <c r="CG28" s="512">
        <f t="shared" si="44"/>
        <v>11800</v>
      </c>
      <c r="CH28" s="517">
        <f t="shared" si="45"/>
        <v>9.0947213065341757</v>
      </c>
      <c r="CI28" s="518">
        <f t="shared" si="46"/>
        <v>8908.1450070020401</v>
      </c>
      <c r="CJ28" s="519">
        <f t="shared" si="47"/>
        <v>8910</v>
      </c>
      <c r="CK28" s="501"/>
      <c r="CL28" s="502"/>
      <c r="CM28" s="503"/>
      <c r="CN28" s="409" t="s">
        <v>3</v>
      </c>
      <c r="CO28" s="409" t="s">
        <v>5</v>
      </c>
      <c r="CP28" s="827"/>
      <c r="CQ28" s="842"/>
      <c r="CR28" s="392"/>
      <c r="CS28" s="503"/>
      <c r="CT28" s="409" t="s">
        <v>3</v>
      </c>
      <c r="CU28" s="409" t="s">
        <v>5</v>
      </c>
      <c r="CV28" s="827"/>
      <c r="CW28" s="842"/>
      <c r="CX28" s="392"/>
      <c r="CY28" s="503"/>
      <c r="CZ28" s="409" t="s">
        <v>3</v>
      </c>
      <c r="DA28" s="409" t="s">
        <v>5</v>
      </c>
      <c r="DB28" s="827"/>
      <c r="DC28" s="830"/>
      <c r="DD28" s="407"/>
      <c r="DE28" s="405"/>
      <c r="DF28" s="392"/>
      <c r="DG28" s="392"/>
      <c r="DH28" s="392"/>
      <c r="DI28" s="392"/>
      <c r="DJ28" s="392"/>
      <c r="DK28" s="392"/>
      <c r="DL28" s="392"/>
      <c r="DM28" s="392"/>
      <c r="DN28" s="407"/>
      <c r="DO28" s="143"/>
      <c r="DP28" s="143"/>
      <c r="DQ28" s="143"/>
      <c r="DR28" s="143"/>
      <c r="DS28" s="143"/>
      <c r="DT28" s="143"/>
      <c r="DU28" s="143"/>
      <c r="DV28" s="143"/>
      <c r="DW28" s="143"/>
      <c r="DX28" s="143"/>
      <c r="DY28" s="143"/>
      <c r="DZ28" s="143"/>
      <c r="EA28" s="143"/>
      <c r="EB28" s="143"/>
      <c r="EC28" s="143"/>
      <c r="ED28" s="143"/>
      <c r="EE28" s="143"/>
      <c r="EF28" s="143"/>
      <c r="EG28" s="143"/>
      <c r="EH28" s="143"/>
      <c r="EI28" s="143"/>
      <c r="EJ28" s="143"/>
      <c r="EK28" s="143"/>
      <c r="EL28" s="143"/>
      <c r="EM28" s="143"/>
      <c r="EN28" s="143"/>
      <c r="EO28" s="143"/>
      <c r="EP28" s="143"/>
      <c r="EQ28" s="143"/>
      <c r="ER28" s="143"/>
      <c r="ES28" s="143"/>
      <c r="ET28" s="143"/>
      <c r="EU28" s="143"/>
      <c r="EV28" s="143"/>
      <c r="EW28" s="143"/>
      <c r="EX28" s="143"/>
      <c r="EY28" s="143"/>
      <c r="EZ28" s="143"/>
      <c r="FA28" s="143"/>
      <c r="FB28" s="143"/>
      <c r="FC28" s="143"/>
      <c r="FD28" s="143"/>
      <c r="FE28" s="143"/>
      <c r="FF28" s="143"/>
      <c r="FG28" s="143"/>
      <c r="FH28" s="143"/>
      <c r="FI28" s="143"/>
      <c r="FJ28" s="143"/>
      <c r="FK28" s="143"/>
      <c r="FL28" s="143"/>
      <c r="FM28" s="143"/>
      <c r="FN28" s="143"/>
      <c r="FO28" s="143"/>
      <c r="FP28" s="143"/>
      <c r="FQ28" s="143"/>
      <c r="FR28" s="143"/>
      <c r="FS28" s="143"/>
      <c r="FT28" s="143"/>
      <c r="FU28" s="143"/>
      <c r="FV28" s="143"/>
      <c r="FW28" s="143"/>
      <c r="FX28" s="143"/>
      <c r="FY28" s="143"/>
      <c r="FZ28" s="143"/>
      <c r="GA28" s="143"/>
      <c r="GB28" s="143"/>
      <c r="GC28" s="143"/>
      <c r="GD28" s="143"/>
      <c r="GE28" s="143"/>
      <c r="GF28" s="143"/>
      <c r="GG28" s="143"/>
      <c r="GH28" s="143"/>
      <c r="GI28" s="143"/>
      <c r="GJ28" s="143"/>
      <c r="GK28" s="143"/>
      <c r="GL28" s="143"/>
      <c r="GM28" s="143"/>
      <c r="GN28" s="143"/>
      <c r="GO28" s="143"/>
      <c r="GP28" s="143"/>
      <c r="GQ28" s="143"/>
      <c r="GR28" s="143"/>
      <c r="GS28" s="143"/>
      <c r="GT28" s="143"/>
      <c r="GU28" s="143"/>
    </row>
    <row r="29" spans="1:203" ht="13.8" thickBot="1" x14ac:dyDescent="0.3">
      <c r="A29" s="143"/>
      <c r="B29" s="385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392"/>
      <c r="N29" s="392"/>
      <c r="O29" s="392"/>
      <c r="P29" s="392"/>
      <c r="Q29" s="438">
        <f t="shared" si="33"/>
        <v>9</v>
      </c>
      <c r="R29" s="776">
        <v>6752000</v>
      </c>
      <c r="S29" s="775" t="s">
        <v>256</v>
      </c>
      <c r="T29" s="384">
        <v>1890</v>
      </c>
      <c r="U29" s="428">
        <f t="shared" si="0"/>
        <v>1890</v>
      </c>
      <c r="V29" s="428" t="e">
        <f t="shared" si="1"/>
        <v>#VALUE!</v>
      </c>
      <c r="W29" s="429" t="e">
        <f t="shared" si="2"/>
        <v>#VALUE!</v>
      </c>
      <c r="X29" s="429" t="e">
        <f t="shared" si="3"/>
        <v>#VALUE!</v>
      </c>
      <c r="Y29" s="429" t="e">
        <f t="shared" si="4"/>
        <v>#VALUE!</v>
      </c>
      <c r="Z29" s="429" t="e">
        <f t="shared" si="5"/>
        <v>#VALUE!</v>
      </c>
      <c r="AA29" s="429" t="e">
        <f t="shared" si="6"/>
        <v>#VALUE!</v>
      </c>
      <c r="AB29" s="429" t="e">
        <f t="shared" si="7"/>
        <v>#VALUE!</v>
      </c>
      <c r="AC29" s="429" t="e">
        <f t="shared" si="8"/>
        <v>#VALUE!</v>
      </c>
      <c r="AD29" s="429" t="e">
        <f t="shared" si="9"/>
        <v>#VALUE!</v>
      </c>
      <c r="AE29" s="429" t="e">
        <f t="shared" si="10"/>
        <v>#VALUE!</v>
      </c>
      <c r="AF29" s="429" t="e">
        <f t="shared" si="11"/>
        <v>#VALUE!</v>
      </c>
      <c r="AG29" s="429" t="e">
        <f t="shared" si="12"/>
        <v>#VALUE!</v>
      </c>
      <c r="AH29" s="430" t="e">
        <f t="shared" si="13"/>
        <v>#VALUE!</v>
      </c>
      <c r="AI29" s="781">
        <v>1900</v>
      </c>
      <c r="AJ29" s="766"/>
      <c r="AK29" s="766"/>
      <c r="AL29" s="782"/>
      <c r="AM29" s="413">
        <f t="shared" si="14"/>
        <v>0</v>
      </c>
      <c r="AN29" s="29"/>
      <c r="AO29" s="371" t="str">
        <f t="shared" si="15"/>
        <v>no outlier detected</v>
      </c>
      <c r="AP29" s="371" t="str">
        <f t="shared" si="16"/>
        <v>no outlier detected</v>
      </c>
      <c r="AQ29" s="806" t="str">
        <f t="shared" si="17"/>
        <v>----</v>
      </c>
      <c r="AR29" s="806"/>
      <c r="AS29" s="431">
        <f t="shared" si="18"/>
        <v>109</v>
      </c>
      <c r="AT29" s="432">
        <f t="shared" si="19"/>
        <v>1.2110091743119267</v>
      </c>
      <c r="AU29" s="433">
        <f t="shared" si="20"/>
        <v>7.5496091651545321</v>
      </c>
      <c r="AV29" s="433">
        <f t="shared" si="21"/>
        <v>0</v>
      </c>
      <c r="AW29" s="433">
        <f t="shared" si="22"/>
        <v>7.5496091651545321</v>
      </c>
      <c r="AX29" s="433" t="str">
        <f t="shared" si="23"/>
        <v>----</v>
      </c>
      <c r="AY29" s="432" t="str">
        <f t="shared" si="24"/>
        <v>----</v>
      </c>
      <c r="AZ29" s="432">
        <f t="shared" si="25"/>
        <v>1.2110091743119267</v>
      </c>
      <c r="BA29" s="434" t="str">
        <f t="shared" si="26"/>
        <v>----</v>
      </c>
      <c r="BB29" s="435">
        <f t="shared" si="27"/>
        <v>0</v>
      </c>
      <c r="BC29" s="434" t="e">
        <f t="shared" si="28"/>
        <v>#VALUE!</v>
      </c>
      <c r="BD29" s="434">
        <f t="shared" si="29"/>
        <v>0</v>
      </c>
      <c r="BE29" s="434" t="e">
        <f t="shared" si="30"/>
        <v>#VALUE!</v>
      </c>
      <c r="BF29" s="436">
        <f t="shared" si="31"/>
        <v>1.2110091743119267</v>
      </c>
      <c r="BG29" s="437">
        <f t="shared" si="32"/>
        <v>1900</v>
      </c>
      <c r="BH29" s="434"/>
      <c r="BI29" s="455"/>
      <c r="BJ29" s="392"/>
      <c r="BK29" s="415" t="s">
        <v>162</v>
      </c>
      <c r="BL29" s="415"/>
      <c r="BM29" s="394">
        <f>SUM(AM21:AM170)</f>
        <v>0</v>
      </c>
      <c r="BN29" s="392"/>
      <c r="BO29" s="392"/>
      <c r="BP29" s="520">
        <v>25</v>
      </c>
      <c r="BQ29" s="521">
        <f t="shared" si="48"/>
        <v>4</v>
      </c>
      <c r="BR29" s="522">
        <f>MATCH($BM$26,Tables!$B$4:$B$54)</f>
        <v>25</v>
      </c>
      <c r="BS29" s="523">
        <f>LOOKUP(BR29,Tables!$A$4:$A$54,Tables!$B$4:$B$54)</f>
        <v>0.39999999999999847</v>
      </c>
      <c r="BT29" s="523">
        <f>LOOKUP(BR29+1,Tables!$A$4:$A$54,Tables!$B$4:$B$54)</f>
        <v>0.49999999999999845</v>
      </c>
      <c r="BU29" s="523">
        <f>LOOKUP(BR29,Tables!$A$4:$A$54,Tables!$H$4:$H$54)</f>
        <v>1.88039</v>
      </c>
      <c r="BV29" s="523">
        <f>LOOKUP(BR29+1,Tables!$A$4:$A$54,Tables!$H$4:$H$54)</f>
        <v>1.91022</v>
      </c>
      <c r="BW29" s="524">
        <f t="shared" si="34"/>
        <v>1.9071061208783102</v>
      </c>
      <c r="BX29" s="525">
        <f t="shared" si="35"/>
        <v>9.021593443283983</v>
      </c>
      <c r="BY29" s="526">
        <f t="shared" si="36"/>
        <v>8279.9602221862788</v>
      </c>
      <c r="BZ29" s="527">
        <f t="shared" si="37"/>
        <v>8280</v>
      </c>
      <c r="CA29" s="528">
        <f t="shared" si="38"/>
        <v>1.9071061208783102</v>
      </c>
      <c r="CB29" s="529">
        <f t="shared" si="39"/>
        <v>3.6164008439060198</v>
      </c>
      <c r="CC29" s="530">
        <f t="shared" si="40"/>
        <v>2.1711209851254645</v>
      </c>
      <c r="CD29" s="531">
        <f t="shared" si="41"/>
        <v>1.6831988870619292</v>
      </c>
      <c r="CE29" s="531">
        <f t="shared" si="42"/>
        <v>9.1550418983428568</v>
      </c>
      <c r="CF29" s="527">
        <f t="shared" si="43"/>
        <v>9462.0268924782013</v>
      </c>
      <c r="CG29" s="527">
        <f t="shared" si="44"/>
        <v>9460</v>
      </c>
      <c r="CH29" s="532">
        <f t="shared" si="45"/>
        <v>8.9084177154153785</v>
      </c>
      <c r="CI29" s="533">
        <f t="shared" si="46"/>
        <v>7393.952500496187</v>
      </c>
      <c r="CJ29" s="534">
        <f t="shared" si="47"/>
        <v>7390</v>
      </c>
      <c r="CK29" s="501"/>
      <c r="CL29" s="502"/>
      <c r="CM29" s="535"/>
      <c r="CN29" s="536"/>
      <c r="CO29" s="420" t="s">
        <v>10</v>
      </c>
      <c r="CP29" s="828"/>
      <c r="CQ29" s="843"/>
      <c r="CR29" s="392"/>
      <c r="CS29" s="535"/>
      <c r="CT29" s="537"/>
      <c r="CU29" s="420" t="s">
        <v>10</v>
      </c>
      <c r="CV29" s="828"/>
      <c r="CW29" s="843"/>
      <c r="CX29" s="392"/>
      <c r="CY29" s="535"/>
      <c r="CZ29" s="537"/>
      <c r="DA29" s="420" t="s">
        <v>10</v>
      </c>
      <c r="DB29" s="828"/>
      <c r="DC29" s="831"/>
      <c r="DD29" s="407"/>
      <c r="DE29" s="405"/>
      <c r="DF29" s="392"/>
      <c r="DG29" s="392"/>
      <c r="DH29" s="392"/>
      <c r="DI29" s="392"/>
      <c r="DJ29" s="392"/>
      <c r="DK29" s="392"/>
      <c r="DL29" s="392"/>
      <c r="DM29" s="392"/>
      <c r="DN29" s="407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3"/>
      <c r="EP29" s="143"/>
      <c r="EQ29" s="143"/>
      <c r="ER29" s="143"/>
      <c r="ES29" s="143"/>
      <c r="ET29" s="143"/>
      <c r="EU29" s="143"/>
      <c r="EV29" s="143"/>
      <c r="EW29" s="143"/>
      <c r="EX29" s="143"/>
      <c r="EY29" s="143"/>
      <c r="EZ29" s="143"/>
      <c r="FA29" s="143"/>
      <c r="FB29" s="143"/>
      <c r="FC29" s="143"/>
      <c r="FD29" s="143"/>
      <c r="FE29" s="143"/>
      <c r="FF29" s="143"/>
      <c r="FG29" s="143"/>
      <c r="FH29" s="143"/>
      <c r="FI29" s="143"/>
      <c r="FJ29" s="143"/>
      <c r="FK29" s="143"/>
      <c r="FL29" s="143"/>
      <c r="FM29" s="143"/>
      <c r="FN29" s="143"/>
      <c r="FO29" s="143"/>
      <c r="FP29" s="143"/>
      <c r="FQ29" s="143"/>
      <c r="FR29" s="143"/>
      <c r="FS29" s="143"/>
      <c r="FT29" s="143"/>
      <c r="FU29" s="143"/>
      <c r="FV29" s="143"/>
      <c r="FW29" s="143"/>
      <c r="FX29" s="143"/>
      <c r="FY29" s="143"/>
      <c r="FZ29" s="143"/>
      <c r="GA29" s="143"/>
      <c r="GB29" s="143"/>
      <c r="GC29" s="143"/>
      <c r="GD29" s="143"/>
      <c r="GE29" s="143"/>
      <c r="GF29" s="143"/>
      <c r="GG29" s="143"/>
      <c r="GH29" s="143"/>
      <c r="GI29" s="143"/>
      <c r="GJ29" s="143"/>
      <c r="GK29" s="143"/>
      <c r="GL29" s="143"/>
      <c r="GM29" s="143"/>
      <c r="GN29" s="143"/>
      <c r="GO29" s="143"/>
      <c r="GP29" s="143"/>
      <c r="GQ29" s="143"/>
      <c r="GR29" s="143"/>
      <c r="GS29" s="143"/>
      <c r="GT29" s="143"/>
      <c r="GU29" s="143"/>
    </row>
    <row r="30" spans="1:203" ht="13.8" thickTop="1" x14ac:dyDescent="0.25">
      <c r="A30" s="385" t="s">
        <v>285</v>
      </c>
      <c r="B30" s="385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392"/>
      <c r="N30" s="392"/>
      <c r="O30" s="392"/>
      <c r="P30" s="392"/>
      <c r="Q30" s="538">
        <f t="shared" si="33"/>
        <v>10</v>
      </c>
      <c r="R30" s="777">
        <v>6752000</v>
      </c>
      <c r="S30" s="778" t="s">
        <v>257</v>
      </c>
      <c r="T30" s="539">
        <v>1891</v>
      </c>
      <c r="U30" s="428">
        <f t="shared" si="0"/>
        <v>1891</v>
      </c>
      <c r="V30" s="428" t="e">
        <f t="shared" si="1"/>
        <v>#VALUE!</v>
      </c>
      <c r="W30" s="429" t="e">
        <f t="shared" si="2"/>
        <v>#VALUE!</v>
      </c>
      <c r="X30" s="429" t="e">
        <f t="shared" si="3"/>
        <v>#VALUE!</v>
      </c>
      <c r="Y30" s="429" t="e">
        <f t="shared" si="4"/>
        <v>#VALUE!</v>
      </c>
      <c r="Z30" s="429" t="e">
        <f t="shared" si="5"/>
        <v>#VALUE!</v>
      </c>
      <c r="AA30" s="429" t="e">
        <f t="shared" si="6"/>
        <v>#VALUE!</v>
      </c>
      <c r="AB30" s="429" t="e">
        <f t="shared" si="7"/>
        <v>#VALUE!</v>
      </c>
      <c r="AC30" s="429" t="e">
        <f t="shared" si="8"/>
        <v>#VALUE!</v>
      </c>
      <c r="AD30" s="429" t="e">
        <f t="shared" si="9"/>
        <v>#VALUE!</v>
      </c>
      <c r="AE30" s="429" t="e">
        <f t="shared" si="10"/>
        <v>#VALUE!</v>
      </c>
      <c r="AF30" s="429" t="e">
        <f t="shared" si="11"/>
        <v>#VALUE!</v>
      </c>
      <c r="AG30" s="429" t="e">
        <f t="shared" si="12"/>
        <v>#VALUE!</v>
      </c>
      <c r="AH30" s="430" t="e">
        <f t="shared" si="13"/>
        <v>#VALUE!</v>
      </c>
      <c r="AI30" s="783">
        <v>21000</v>
      </c>
      <c r="AJ30" s="784"/>
      <c r="AK30" s="784"/>
      <c r="AL30" s="785"/>
      <c r="AM30" s="413">
        <f t="shared" si="14"/>
        <v>0</v>
      </c>
      <c r="AN30" s="29"/>
      <c r="AO30" s="372" t="str">
        <f t="shared" si="15"/>
        <v>HIGH OUTLIER DETECTED</v>
      </c>
      <c r="AP30" s="372" t="str">
        <f t="shared" si="16"/>
        <v>no outlier detected</v>
      </c>
      <c r="AQ30" s="807" t="str">
        <f t="shared" si="17"/>
        <v>----</v>
      </c>
      <c r="AR30" s="807"/>
      <c r="AS30" s="540">
        <f t="shared" si="18"/>
        <v>1</v>
      </c>
      <c r="AT30" s="541">
        <f t="shared" si="19"/>
        <v>132</v>
      </c>
      <c r="AU30" s="542">
        <f t="shared" si="20"/>
        <v>9.9522777167055594</v>
      </c>
      <c r="AV30" s="542">
        <f t="shared" si="21"/>
        <v>0</v>
      </c>
      <c r="AW30" s="542">
        <f t="shared" si="22"/>
        <v>9.9522777167055594</v>
      </c>
      <c r="AX30" s="542" t="str">
        <f t="shared" si="23"/>
        <v>----</v>
      </c>
      <c r="AY30" s="541" t="str">
        <f t="shared" si="24"/>
        <v>----</v>
      </c>
      <c r="AZ30" s="541">
        <f t="shared" si="25"/>
        <v>132</v>
      </c>
      <c r="BA30" s="434" t="str">
        <f t="shared" si="26"/>
        <v>----</v>
      </c>
      <c r="BB30" s="435">
        <f t="shared" si="27"/>
        <v>0</v>
      </c>
      <c r="BC30" s="434" t="e">
        <f t="shared" si="28"/>
        <v>#VALUE!</v>
      </c>
      <c r="BD30" s="434">
        <f t="shared" si="29"/>
        <v>0</v>
      </c>
      <c r="BE30" s="434" t="e">
        <f t="shared" si="30"/>
        <v>#VALUE!</v>
      </c>
      <c r="BF30" s="436">
        <f t="shared" si="31"/>
        <v>132</v>
      </c>
      <c r="BG30" s="437">
        <f t="shared" si="32"/>
        <v>21000</v>
      </c>
      <c r="BH30" s="434"/>
      <c r="BI30" s="455"/>
      <c r="BJ30" s="543"/>
      <c r="BK30" s="415" t="s">
        <v>169</v>
      </c>
      <c r="BL30" s="415"/>
      <c r="BM30" s="481">
        <f>MAX(Q21:Q170)</f>
        <v>131</v>
      </c>
      <c r="BN30" s="392"/>
      <c r="BO30" s="392"/>
      <c r="BP30" s="544">
        <v>10</v>
      </c>
      <c r="BQ30" s="545">
        <f t="shared" si="48"/>
        <v>10</v>
      </c>
      <c r="BR30" s="546">
        <f>MATCH($BM$26,Tables!$B$4:$B$54)</f>
        <v>25</v>
      </c>
      <c r="BS30" s="547">
        <f>LOOKUP(BR30,Tables!$A$4:$A$54,Tables!$B$4:$B$54)</f>
        <v>0.39999999999999847</v>
      </c>
      <c r="BT30" s="547">
        <f>LOOKUP(BR30+1,Tables!$A$4:$A$54,Tables!$B$4:$B$54)</f>
        <v>0.49999999999999845</v>
      </c>
      <c r="BU30" s="547">
        <f>LOOKUP(BR30,Tables!$A$4:$A$54,Tables!$G$4:$G$54)</f>
        <v>1.31671</v>
      </c>
      <c r="BV30" s="547">
        <f>LOOKUP(BR30+1,Tables!$A$4:$A$54,Tables!$G$4:$G$54)</f>
        <v>1.3230900000000001</v>
      </c>
      <c r="BW30" s="548">
        <f t="shared" si="34"/>
        <v>1.3224240077507081</v>
      </c>
      <c r="BX30" s="472">
        <f t="shared" si="35"/>
        <v>8.7260611257384291</v>
      </c>
      <c r="BY30" s="473">
        <f t="shared" si="36"/>
        <v>6161.4112279671872</v>
      </c>
      <c r="BZ30" s="474">
        <f t="shared" si="37"/>
        <v>6160</v>
      </c>
      <c r="CA30" s="475">
        <f t="shared" si="38"/>
        <v>1.3224240077507081</v>
      </c>
      <c r="CB30" s="476">
        <f t="shared" si="39"/>
        <v>1.7281523438899489</v>
      </c>
      <c r="CC30" s="470">
        <f t="shared" si="40"/>
        <v>1.5349567079879942</v>
      </c>
      <c r="CD30" s="469">
        <f t="shared" si="41"/>
        <v>1.1377027086698615</v>
      </c>
      <c r="CE30" s="469">
        <f t="shared" si="42"/>
        <v>8.833487503329069</v>
      </c>
      <c r="CF30" s="474">
        <f t="shared" si="43"/>
        <v>6860.1700108053337</v>
      </c>
      <c r="CG30" s="474">
        <f t="shared" si="44"/>
        <v>6860</v>
      </c>
      <c r="CH30" s="477">
        <f t="shared" si="45"/>
        <v>8.6326922464933169</v>
      </c>
      <c r="CI30" s="478">
        <f t="shared" si="46"/>
        <v>5612.167269673404</v>
      </c>
      <c r="CJ30" s="479">
        <f t="shared" si="47"/>
        <v>5610</v>
      </c>
      <c r="CK30" s="501"/>
      <c r="CL30" s="502"/>
      <c r="CM30" s="549">
        <v>1</v>
      </c>
      <c r="CN30" s="550" t="str">
        <f t="shared" ref="CN30:CN61" si="49">IF(S21&gt;0,S21,"----")</f>
        <v>1882-06-28</v>
      </c>
      <c r="CO30" s="551">
        <f t="shared" ref="CO30:CO61" si="50">IF(AI21&gt;0,AI21,"----")</f>
        <v>1730</v>
      </c>
      <c r="CP30" s="552" t="str">
        <f t="shared" ref="CP30:CP61" si="51">IF(OR(AL21="y",AL21="Y"),AL21,"n")</f>
        <v>n</v>
      </c>
      <c r="CQ30" s="553" t="str">
        <f t="shared" ref="CQ30:CQ61" si="52">IF($CQ$82=1,IF(AND(OR(AO21="no outlier detected",AO21="----"),OR(AP21="no outlier detected",AP21="----")),"n","y"),IF($CQ$82=2,IF(OR(AQ21="no outlier detected",AQ21="----"),"n","y"),"-"))</f>
        <v>n</v>
      </c>
      <c r="CR30" s="392"/>
      <c r="CS30" s="549">
        <v>51</v>
      </c>
      <c r="CT30" s="550">
        <f t="shared" ref="CT30:CT61" si="53">IF(S71&gt;0,S71,"----")</f>
        <v>11832</v>
      </c>
      <c r="CU30" s="551">
        <f t="shared" ref="CU30:CU61" si="54">IF(AI71&gt;0,AI71,"----")</f>
        <v>3200</v>
      </c>
      <c r="CV30" s="552" t="str">
        <f t="shared" ref="CV30:CV61" si="55">IF(OR(AL71="y",AL71="Y"),AL21,"n")</f>
        <v>n</v>
      </c>
      <c r="CW30" s="553" t="str">
        <f t="shared" ref="CW30:CW61" si="56">IF($CQ$82=1,IF(AND(OR(AO71="no outlier detected",AO71="----"),OR(AP71="no outlier detected",AP71="----")),"n","y"),IF($CQ$82=2,IF(OR(AQ71="no outlier detected",AQ71="----"),"n","y"),"-"))</f>
        <v>n</v>
      </c>
      <c r="CX30" s="392"/>
      <c r="CY30" s="549">
        <v>101</v>
      </c>
      <c r="CZ30" s="554">
        <f t="shared" ref="CZ30:CZ61" si="57">IF(S121&gt;0,S121,"----")</f>
        <v>30132</v>
      </c>
      <c r="DA30" s="555">
        <f t="shared" ref="DA30:DA61" si="58">IF(AI121&gt;0,AI121,"----")</f>
        <v>3170</v>
      </c>
      <c r="DB30" s="552" t="str">
        <f t="shared" ref="DB30:DB61" si="59">IF(OR(AL121="y",AL121="Y"),AL21,"n")</f>
        <v>n</v>
      </c>
      <c r="DC30" s="556" t="str">
        <f t="shared" ref="DC30:DC61" si="60">IF($CQ$82=1,IF(AND(OR(AO121="no outlier detected",AO121="----"),OR(AP121="no outlier detected",AP121="----")),"n","y"),IF($CQ$82=2,IF(OR(AQ121="no outlier detected",AQ121="----"),"n","y"),"-"))</f>
        <v>n</v>
      </c>
      <c r="DD30" s="407"/>
      <c r="DE30" s="405"/>
      <c r="DF30" s="392"/>
      <c r="DG30" s="392"/>
      <c r="DH30" s="392"/>
      <c r="DI30" s="392"/>
      <c r="DJ30" s="392"/>
      <c r="DK30" s="392"/>
      <c r="DL30" s="392"/>
      <c r="DM30" s="392"/>
      <c r="DN30" s="407"/>
      <c r="DO30" s="143"/>
      <c r="DP30" s="143"/>
      <c r="DQ30" s="143"/>
      <c r="DR30" s="143"/>
      <c r="DS30" s="143"/>
      <c r="DT30" s="143"/>
      <c r="DU30" s="143"/>
      <c r="DV30" s="143"/>
      <c r="DW30" s="143"/>
      <c r="DX30" s="143"/>
      <c r="DY30" s="143"/>
      <c r="DZ30" s="143"/>
      <c r="EA30" s="143"/>
      <c r="EB30" s="143"/>
      <c r="EC30" s="143"/>
      <c r="ED30" s="143"/>
      <c r="EE30" s="143"/>
      <c r="EF30" s="143"/>
      <c r="EG30" s="143"/>
      <c r="EH30" s="143"/>
      <c r="EI30" s="143"/>
      <c r="EJ30" s="143"/>
      <c r="EK30" s="143"/>
      <c r="EL30" s="143"/>
      <c r="EM30" s="143"/>
      <c r="EN30" s="143"/>
      <c r="EO30" s="143"/>
      <c r="EP30" s="143"/>
      <c r="EQ30" s="143"/>
      <c r="ER30" s="143"/>
      <c r="ES30" s="143"/>
      <c r="ET30" s="143"/>
      <c r="EU30" s="143"/>
      <c r="EV30" s="143"/>
      <c r="EW30" s="143"/>
      <c r="EX30" s="143"/>
      <c r="EY30" s="143"/>
      <c r="EZ30" s="143"/>
      <c r="FA30" s="143"/>
      <c r="FB30" s="143"/>
      <c r="FC30" s="143"/>
      <c r="FD30" s="143"/>
      <c r="FE30" s="143"/>
      <c r="FF30" s="143"/>
      <c r="FG30" s="143"/>
      <c r="FH30" s="143"/>
      <c r="FI30" s="143"/>
      <c r="FJ30" s="143"/>
      <c r="FK30" s="143"/>
      <c r="FL30" s="143"/>
      <c r="FM30" s="143"/>
      <c r="FN30" s="143"/>
      <c r="FO30" s="143"/>
      <c r="FP30" s="143"/>
      <c r="FQ30" s="143"/>
      <c r="FR30" s="143"/>
      <c r="FS30" s="143"/>
      <c r="FT30" s="143"/>
      <c r="FU30" s="143"/>
      <c r="FV30" s="143"/>
      <c r="FW30" s="143"/>
      <c r="FX30" s="143"/>
      <c r="FY30" s="143"/>
      <c r="FZ30" s="143"/>
      <c r="GA30" s="143"/>
      <c r="GB30" s="143"/>
      <c r="GC30" s="143"/>
      <c r="GD30" s="143"/>
      <c r="GE30" s="143"/>
      <c r="GF30" s="143"/>
      <c r="GG30" s="143"/>
      <c r="GH30" s="143"/>
      <c r="GI30" s="143"/>
      <c r="GJ30" s="143"/>
      <c r="GK30" s="143"/>
      <c r="GL30" s="143"/>
      <c r="GM30" s="143"/>
      <c r="GN30" s="143"/>
      <c r="GO30" s="143"/>
      <c r="GP30" s="143"/>
      <c r="GQ30" s="143"/>
      <c r="GR30" s="143"/>
      <c r="GS30" s="143"/>
      <c r="GT30" s="143"/>
      <c r="GU30" s="143"/>
    </row>
    <row r="31" spans="1:203" ht="13.5" customHeight="1" x14ac:dyDescent="0.25">
      <c r="A31" s="143" t="s">
        <v>230</v>
      </c>
      <c r="B31" s="385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392"/>
      <c r="N31" s="392"/>
      <c r="O31" s="392"/>
      <c r="P31" s="392"/>
      <c r="Q31" s="438">
        <f t="shared" si="33"/>
        <v>11</v>
      </c>
      <c r="R31" s="776">
        <v>6752000</v>
      </c>
      <c r="S31" s="775" t="s">
        <v>259</v>
      </c>
      <c r="T31" s="384">
        <v>1892</v>
      </c>
      <c r="U31" s="428">
        <f t="shared" si="0"/>
        <v>1892</v>
      </c>
      <c r="V31" s="428" t="e">
        <f t="shared" si="1"/>
        <v>#VALUE!</v>
      </c>
      <c r="W31" s="429" t="e">
        <f t="shared" si="2"/>
        <v>#VALUE!</v>
      </c>
      <c r="X31" s="429" t="e">
        <f t="shared" si="3"/>
        <v>#VALUE!</v>
      </c>
      <c r="Y31" s="429" t="e">
        <f t="shared" si="4"/>
        <v>#VALUE!</v>
      </c>
      <c r="Z31" s="429" t="e">
        <f t="shared" si="5"/>
        <v>#VALUE!</v>
      </c>
      <c r="AA31" s="429" t="e">
        <f t="shared" si="6"/>
        <v>#VALUE!</v>
      </c>
      <c r="AB31" s="429" t="e">
        <f t="shared" si="7"/>
        <v>#VALUE!</v>
      </c>
      <c r="AC31" s="429" t="e">
        <f t="shared" si="8"/>
        <v>#VALUE!</v>
      </c>
      <c r="AD31" s="429" t="e">
        <f t="shared" si="9"/>
        <v>#VALUE!</v>
      </c>
      <c r="AE31" s="429" t="e">
        <f t="shared" si="10"/>
        <v>#VALUE!</v>
      </c>
      <c r="AF31" s="429" t="e">
        <f t="shared" si="11"/>
        <v>#VALUE!</v>
      </c>
      <c r="AG31" s="429" t="e">
        <f t="shared" si="12"/>
        <v>#VALUE!</v>
      </c>
      <c r="AH31" s="430" t="e">
        <f t="shared" si="13"/>
        <v>#VALUE!</v>
      </c>
      <c r="AI31" s="781">
        <v>3200</v>
      </c>
      <c r="AJ31" s="766"/>
      <c r="AK31" s="766"/>
      <c r="AL31" s="782"/>
      <c r="AM31" s="413">
        <f t="shared" si="14"/>
        <v>0</v>
      </c>
      <c r="AN31" s="29"/>
      <c r="AO31" s="371" t="str">
        <f t="shared" si="15"/>
        <v>no outlier detected</v>
      </c>
      <c r="AP31" s="371" t="str">
        <f t="shared" si="16"/>
        <v>no outlier detected</v>
      </c>
      <c r="AQ31" s="806" t="str">
        <f t="shared" si="17"/>
        <v>----</v>
      </c>
      <c r="AR31" s="806"/>
      <c r="AS31" s="431">
        <f t="shared" si="18"/>
        <v>62</v>
      </c>
      <c r="AT31" s="432">
        <f t="shared" si="19"/>
        <v>2.129032258064516</v>
      </c>
      <c r="AU31" s="433">
        <f t="shared" si="20"/>
        <v>8.0709060887878188</v>
      </c>
      <c r="AV31" s="433">
        <f t="shared" si="21"/>
        <v>0</v>
      </c>
      <c r="AW31" s="433">
        <f t="shared" si="22"/>
        <v>8.0709060887878188</v>
      </c>
      <c r="AX31" s="433" t="str">
        <f t="shared" si="23"/>
        <v>----</v>
      </c>
      <c r="AY31" s="432" t="str">
        <f t="shared" si="24"/>
        <v>----</v>
      </c>
      <c r="AZ31" s="432">
        <f t="shared" si="25"/>
        <v>2.129032258064516</v>
      </c>
      <c r="BA31" s="434" t="str">
        <f t="shared" si="26"/>
        <v>----</v>
      </c>
      <c r="BB31" s="435">
        <f t="shared" si="27"/>
        <v>0</v>
      </c>
      <c r="BC31" s="434" t="e">
        <f t="shared" si="28"/>
        <v>#VALUE!</v>
      </c>
      <c r="BD31" s="434">
        <f t="shared" si="29"/>
        <v>0</v>
      </c>
      <c r="BE31" s="434" t="e">
        <f t="shared" si="30"/>
        <v>#VALUE!</v>
      </c>
      <c r="BF31" s="436">
        <f t="shared" si="31"/>
        <v>2.129032258064516</v>
      </c>
      <c r="BG31" s="437">
        <f t="shared" si="32"/>
        <v>3200</v>
      </c>
      <c r="BH31" s="434"/>
      <c r="BI31" s="455"/>
      <c r="BJ31" s="543"/>
      <c r="BK31" s="415" t="s">
        <v>170</v>
      </c>
      <c r="BL31" s="415"/>
      <c r="BM31" s="394" t="str">
        <f>IF(BM29&gt;0,MAX(T21:T170)-(MIN(T21:T170)-1),"----")</f>
        <v>----</v>
      </c>
      <c r="BN31" s="392"/>
      <c r="BO31" s="392"/>
      <c r="BP31" s="557">
        <v>5</v>
      </c>
      <c r="BQ31" s="558">
        <f t="shared" si="48"/>
        <v>20</v>
      </c>
      <c r="BR31" s="559">
        <f>MATCH($BM$26,Tables!$B$4:$B$54)</f>
        <v>25</v>
      </c>
      <c r="BS31" s="560">
        <f>LOOKUP(BR31,Tables!$A$4:$A$54,Tables!$B$4:$B$54)</f>
        <v>0.39999999999999847</v>
      </c>
      <c r="BT31" s="560">
        <f>LOOKUP(BR31+1,Tables!$A$4:$A$54,Tables!$B$4:$B$54)</f>
        <v>0.49999999999999845</v>
      </c>
      <c r="BU31" s="560">
        <f>LOOKUP(BR31,Tables!$A$4:$A$54,Tables!$F$4:$F$54)</f>
        <v>0.81637999999999999</v>
      </c>
      <c r="BV31" s="560">
        <f>LOOKUP(BR31+1,Tables!$A$4:$A$54,Tables!$F$4:$F$54)</f>
        <v>0.80828999999999995</v>
      </c>
      <c r="BW31" s="561">
        <f t="shared" si="34"/>
        <v>0.80913449487410216</v>
      </c>
      <c r="BX31" s="562">
        <f t="shared" si="35"/>
        <v>8.4666147771904843</v>
      </c>
      <c r="BY31" s="563">
        <f t="shared" si="36"/>
        <v>4753.3968948102274</v>
      </c>
      <c r="BZ31" s="564">
        <f t="shared" si="37"/>
        <v>4750</v>
      </c>
      <c r="CA31" s="565">
        <f t="shared" si="38"/>
        <v>0.80913449487410216</v>
      </c>
      <c r="CB31" s="566">
        <f t="shared" si="39"/>
        <v>0.63404571840967228</v>
      </c>
      <c r="CC31" s="567">
        <f t="shared" si="40"/>
        <v>0.98445657125553521</v>
      </c>
      <c r="CD31" s="568">
        <f t="shared" si="41"/>
        <v>0.65082902125741471</v>
      </c>
      <c r="CE31" s="568">
        <f t="shared" si="42"/>
        <v>8.5552327430672612</v>
      </c>
      <c r="CF31" s="564">
        <f t="shared" si="43"/>
        <v>5193.8615861309981</v>
      </c>
      <c r="CG31" s="564">
        <f t="shared" si="44"/>
        <v>5190</v>
      </c>
      <c r="CH31" s="569">
        <f t="shared" si="45"/>
        <v>8.3865979912350781</v>
      </c>
      <c r="CI31" s="570">
        <f t="shared" si="46"/>
        <v>4387.8647193431052</v>
      </c>
      <c r="CJ31" s="571">
        <f t="shared" si="47"/>
        <v>4390</v>
      </c>
      <c r="CK31" s="501"/>
      <c r="CL31" s="502"/>
      <c r="CM31" s="572">
        <v>2</v>
      </c>
      <c r="CN31" s="573" t="str">
        <f t="shared" si="49"/>
        <v>1883-06-22</v>
      </c>
      <c r="CO31" s="574">
        <f t="shared" si="50"/>
        <v>7900</v>
      </c>
      <c r="CP31" s="575" t="str">
        <f t="shared" si="51"/>
        <v>n</v>
      </c>
      <c r="CQ31" s="576" t="str">
        <f t="shared" si="52"/>
        <v>n</v>
      </c>
      <c r="CR31" s="392"/>
      <c r="CS31" s="572">
        <v>52</v>
      </c>
      <c r="CT31" s="573">
        <f t="shared" si="53"/>
        <v>12216</v>
      </c>
      <c r="CU31" s="574">
        <f t="shared" si="54"/>
        <v>3500</v>
      </c>
      <c r="CV31" s="575" t="str">
        <f t="shared" si="55"/>
        <v>n</v>
      </c>
      <c r="CW31" s="576" t="str">
        <f t="shared" si="56"/>
        <v>n</v>
      </c>
      <c r="CX31" s="392"/>
      <c r="CY31" s="572">
        <v>102</v>
      </c>
      <c r="CZ31" s="577">
        <f t="shared" si="57"/>
        <v>30488</v>
      </c>
      <c r="DA31" s="578">
        <f t="shared" si="58"/>
        <v>6590</v>
      </c>
      <c r="DB31" s="575" t="str">
        <f t="shared" si="59"/>
        <v>n</v>
      </c>
      <c r="DC31" s="579" t="str">
        <f t="shared" si="60"/>
        <v>n</v>
      </c>
      <c r="DD31" s="407"/>
      <c r="DE31" s="405"/>
      <c r="DF31" s="392"/>
      <c r="DG31" s="392"/>
      <c r="DH31" s="392"/>
      <c r="DI31" s="392"/>
      <c r="DJ31" s="392"/>
      <c r="DK31" s="392"/>
      <c r="DL31" s="392"/>
      <c r="DM31" s="392"/>
      <c r="DN31" s="407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  <c r="EW31" s="143"/>
      <c r="EX31" s="143"/>
      <c r="EY31" s="143"/>
      <c r="EZ31" s="143"/>
      <c r="FA31" s="143"/>
      <c r="FB31" s="143"/>
      <c r="FC31" s="143"/>
      <c r="FD31" s="143"/>
      <c r="FE31" s="143"/>
      <c r="FF31" s="143"/>
      <c r="FG31" s="143"/>
      <c r="FH31" s="143"/>
      <c r="FI31" s="143"/>
      <c r="FJ31" s="143"/>
      <c r="FK31" s="143"/>
      <c r="FL31" s="143"/>
      <c r="FM31" s="143"/>
      <c r="FN31" s="143"/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3"/>
      <c r="GM31" s="143"/>
      <c r="GN31" s="143"/>
      <c r="GO31" s="143"/>
      <c r="GP31" s="143"/>
      <c r="GQ31" s="143"/>
      <c r="GR31" s="143"/>
      <c r="GS31" s="143"/>
      <c r="GT31" s="143"/>
      <c r="GU31" s="143"/>
    </row>
    <row r="32" spans="1:203" x14ac:dyDescent="0.25">
      <c r="A32" s="143" t="s">
        <v>229</v>
      </c>
      <c r="B32" s="385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392"/>
      <c r="N32" s="392"/>
      <c r="O32" s="392"/>
      <c r="P32" s="392"/>
      <c r="Q32" s="438">
        <f t="shared" si="33"/>
        <v>12</v>
      </c>
      <c r="R32" s="776">
        <v>6752000</v>
      </c>
      <c r="S32" s="775" t="s">
        <v>260</v>
      </c>
      <c r="T32" s="384">
        <v>1893</v>
      </c>
      <c r="U32" s="428">
        <f t="shared" si="0"/>
        <v>1893</v>
      </c>
      <c r="V32" s="428" t="e">
        <f t="shared" si="1"/>
        <v>#VALUE!</v>
      </c>
      <c r="W32" s="429" t="e">
        <f t="shared" si="2"/>
        <v>#VALUE!</v>
      </c>
      <c r="X32" s="429" t="e">
        <f t="shared" si="3"/>
        <v>#VALUE!</v>
      </c>
      <c r="Y32" s="429" t="e">
        <f t="shared" si="4"/>
        <v>#VALUE!</v>
      </c>
      <c r="Z32" s="429" t="e">
        <f t="shared" si="5"/>
        <v>#VALUE!</v>
      </c>
      <c r="AA32" s="429" t="e">
        <f t="shared" si="6"/>
        <v>#VALUE!</v>
      </c>
      <c r="AB32" s="429" t="e">
        <f t="shared" si="7"/>
        <v>#VALUE!</v>
      </c>
      <c r="AC32" s="429" t="e">
        <f t="shared" si="8"/>
        <v>#VALUE!</v>
      </c>
      <c r="AD32" s="429" t="e">
        <f t="shared" si="9"/>
        <v>#VALUE!</v>
      </c>
      <c r="AE32" s="429" t="e">
        <f t="shared" si="10"/>
        <v>#VALUE!</v>
      </c>
      <c r="AF32" s="429" t="e">
        <f t="shared" si="11"/>
        <v>#VALUE!</v>
      </c>
      <c r="AG32" s="429" t="e">
        <f t="shared" si="12"/>
        <v>#VALUE!</v>
      </c>
      <c r="AH32" s="430" t="e">
        <f t="shared" si="13"/>
        <v>#VALUE!</v>
      </c>
      <c r="AI32" s="781">
        <v>3200</v>
      </c>
      <c r="AJ32" s="766"/>
      <c r="AK32" s="766"/>
      <c r="AL32" s="782"/>
      <c r="AM32" s="413">
        <f t="shared" si="14"/>
        <v>0</v>
      </c>
      <c r="AN32" s="29"/>
      <c r="AO32" s="371" t="str">
        <f t="shared" si="15"/>
        <v>no outlier detected</v>
      </c>
      <c r="AP32" s="371" t="str">
        <f t="shared" si="16"/>
        <v>no outlier detected</v>
      </c>
      <c r="AQ32" s="806" t="str">
        <f t="shared" si="17"/>
        <v>----</v>
      </c>
      <c r="AR32" s="806"/>
      <c r="AS32" s="431">
        <f t="shared" si="18"/>
        <v>62</v>
      </c>
      <c r="AT32" s="432">
        <f t="shared" si="19"/>
        <v>2.129032258064516</v>
      </c>
      <c r="AU32" s="433">
        <f t="shared" si="20"/>
        <v>8.0709060887878188</v>
      </c>
      <c r="AV32" s="433">
        <f t="shared" si="21"/>
        <v>0</v>
      </c>
      <c r="AW32" s="433">
        <f t="shared" si="22"/>
        <v>8.0709060887878188</v>
      </c>
      <c r="AX32" s="433" t="str">
        <f t="shared" si="23"/>
        <v>----</v>
      </c>
      <c r="AY32" s="432" t="str">
        <f t="shared" si="24"/>
        <v>----</v>
      </c>
      <c r="AZ32" s="432">
        <f t="shared" si="25"/>
        <v>2.129032258064516</v>
      </c>
      <c r="BA32" s="434" t="str">
        <f t="shared" si="26"/>
        <v>----</v>
      </c>
      <c r="BB32" s="435">
        <f t="shared" si="27"/>
        <v>0</v>
      </c>
      <c r="BC32" s="434" t="e">
        <f t="shared" si="28"/>
        <v>#VALUE!</v>
      </c>
      <c r="BD32" s="434">
        <f t="shared" si="29"/>
        <v>0</v>
      </c>
      <c r="BE32" s="434" t="e">
        <f t="shared" si="30"/>
        <v>#VALUE!</v>
      </c>
      <c r="BF32" s="436">
        <f t="shared" si="31"/>
        <v>2.129032258064516</v>
      </c>
      <c r="BG32" s="437">
        <f t="shared" si="32"/>
        <v>3200</v>
      </c>
      <c r="BH32" s="434"/>
      <c r="BI32" s="580"/>
      <c r="BJ32" s="392"/>
      <c r="BK32" s="143"/>
      <c r="BL32" s="143"/>
      <c r="BM32" s="143"/>
      <c r="BN32" s="392"/>
      <c r="BO32" s="392"/>
      <c r="BP32" s="544">
        <v>2</v>
      </c>
      <c r="BQ32" s="545">
        <f t="shared" si="48"/>
        <v>50</v>
      </c>
      <c r="BR32" s="546">
        <f>MATCH($BM$26,Tables!$B$4:$B$54)</f>
        <v>25</v>
      </c>
      <c r="BS32" s="547">
        <f>LOOKUP(BR32,Tables!$A$4:$A$54,Tables!$B$4:$B$54)</f>
        <v>0.39999999999999847</v>
      </c>
      <c r="BT32" s="547">
        <f>LOOKUP(BR32+1,Tables!$A$4:$A$54,Tables!$B$4:$B$54)</f>
        <v>0.49999999999999845</v>
      </c>
      <c r="BU32" s="547">
        <f>LOOKUP(BR32,Tables!$A$4:$A$54,Tables!$E$4:$E$54)</f>
        <v>-6.651E-2</v>
      </c>
      <c r="BV32" s="547">
        <f>LOOKUP(BR32+1,Tables!$A$4:$A$54,Tables!$E$4:$E$54)</f>
        <v>-8.3019999999999997E-2</v>
      </c>
      <c r="BW32" s="548">
        <f t="shared" si="34"/>
        <v>-8.129656237683211E-2</v>
      </c>
      <c r="BX32" s="472">
        <f t="shared" si="35"/>
        <v>8.0165391753283899</v>
      </c>
      <c r="BY32" s="473">
        <f t="shared" si="36"/>
        <v>3030.6705429647477</v>
      </c>
      <c r="BZ32" s="474">
        <f t="shared" si="37"/>
        <v>3030</v>
      </c>
      <c r="CA32" s="475">
        <f t="shared" si="38"/>
        <v>-8.129656237683211E-2</v>
      </c>
      <c r="CB32" s="476">
        <f t="shared" si="39"/>
        <v>-1.404378133120603E-2</v>
      </c>
      <c r="CC32" s="470">
        <f t="shared" si="40"/>
        <v>6.2556256863623483E-2</v>
      </c>
      <c r="CD32" s="469">
        <f t="shared" si="41"/>
        <v>-0.22685909899662296</v>
      </c>
      <c r="CE32" s="469">
        <f t="shared" si="42"/>
        <v>8.0892507498764488</v>
      </c>
      <c r="CF32" s="474">
        <f t="shared" si="43"/>
        <v>3259.2446656992724</v>
      </c>
      <c r="CG32" s="474">
        <f t="shared" si="44"/>
        <v>3260</v>
      </c>
      <c r="CH32" s="477">
        <f t="shared" si="45"/>
        <v>7.9429634102601891</v>
      </c>
      <c r="CI32" s="478">
        <f t="shared" si="46"/>
        <v>2815.6922082602382</v>
      </c>
      <c r="CJ32" s="479">
        <f t="shared" si="47"/>
        <v>2820</v>
      </c>
      <c r="CK32" s="501"/>
      <c r="CL32" s="502"/>
      <c r="CM32" s="572">
        <v>3</v>
      </c>
      <c r="CN32" s="573" t="str">
        <f t="shared" si="49"/>
        <v>1884-05-20</v>
      </c>
      <c r="CO32" s="574">
        <f t="shared" si="50"/>
        <v>6850</v>
      </c>
      <c r="CP32" s="575" t="str">
        <f t="shared" si="51"/>
        <v>n</v>
      </c>
      <c r="CQ32" s="576" t="str">
        <f t="shared" si="52"/>
        <v>n</v>
      </c>
      <c r="CR32" s="392"/>
      <c r="CS32" s="572">
        <v>53</v>
      </c>
      <c r="CT32" s="573">
        <f t="shared" si="53"/>
        <v>12549</v>
      </c>
      <c r="CU32" s="574">
        <f t="shared" si="54"/>
        <v>1660</v>
      </c>
      <c r="CV32" s="575" t="str">
        <f t="shared" si="55"/>
        <v>n</v>
      </c>
      <c r="CW32" s="576" t="str">
        <f t="shared" si="56"/>
        <v>n</v>
      </c>
      <c r="CX32" s="392"/>
      <c r="CY32" s="572">
        <v>103</v>
      </c>
      <c r="CZ32" s="577">
        <f t="shared" si="57"/>
        <v>30827</v>
      </c>
      <c r="DA32" s="578">
        <f t="shared" si="58"/>
        <v>4000</v>
      </c>
      <c r="DB32" s="575" t="str">
        <f t="shared" si="59"/>
        <v>n</v>
      </c>
      <c r="DC32" s="579" t="str">
        <f t="shared" si="60"/>
        <v>n</v>
      </c>
      <c r="DD32" s="407"/>
      <c r="DE32" s="405"/>
      <c r="DF32" s="392"/>
      <c r="DG32" s="392"/>
      <c r="DH32" s="392"/>
      <c r="DI32" s="392"/>
      <c r="DJ32" s="392"/>
      <c r="DK32" s="392"/>
      <c r="DL32" s="392"/>
      <c r="DM32" s="392"/>
      <c r="DN32" s="407"/>
      <c r="DO32" s="143"/>
      <c r="DP32" s="143"/>
      <c r="DQ32" s="143"/>
      <c r="DR32" s="143"/>
      <c r="DS32" s="143"/>
      <c r="DT32" s="143"/>
      <c r="DU32" s="143"/>
      <c r="DV32" s="143"/>
      <c r="DW32" s="143"/>
      <c r="DX32" s="143"/>
      <c r="DY32" s="143"/>
      <c r="DZ32" s="143"/>
      <c r="EA32" s="143"/>
      <c r="EB32" s="143"/>
      <c r="EC32" s="143"/>
      <c r="ED32" s="143"/>
      <c r="EE32" s="143"/>
      <c r="EF32" s="143"/>
      <c r="EG32" s="143"/>
      <c r="EH32" s="143"/>
      <c r="EI32" s="143"/>
      <c r="EJ32" s="143"/>
      <c r="EK32" s="143"/>
      <c r="EL32" s="143"/>
      <c r="EM32" s="143"/>
      <c r="EN32" s="143"/>
      <c r="EO32" s="143"/>
      <c r="EP32" s="143"/>
      <c r="EQ32" s="143"/>
      <c r="ER32" s="143"/>
      <c r="ES32" s="143"/>
      <c r="ET32" s="143"/>
      <c r="EU32" s="143"/>
      <c r="EV32" s="143"/>
      <c r="EW32" s="143"/>
      <c r="EX32" s="143"/>
      <c r="EY32" s="143"/>
      <c r="EZ32" s="143"/>
      <c r="FA32" s="143"/>
      <c r="FB32" s="143"/>
      <c r="FC32" s="143"/>
      <c r="FD32" s="143"/>
      <c r="FE32" s="143"/>
      <c r="FF32" s="143"/>
      <c r="FG32" s="143"/>
      <c r="FH32" s="143"/>
      <c r="FI32" s="143"/>
      <c r="FJ32" s="143"/>
      <c r="FK32" s="143"/>
      <c r="FL32" s="143"/>
      <c r="FM32" s="143"/>
      <c r="FN32" s="143"/>
      <c r="FO32" s="143"/>
      <c r="FP32" s="143"/>
      <c r="FQ32" s="143"/>
      <c r="FR32" s="143"/>
      <c r="FS32" s="143"/>
      <c r="FT32" s="143"/>
      <c r="FU32" s="143"/>
      <c r="FV32" s="143"/>
      <c r="FW32" s="143"/>
      <c r="FX32" s="143"/>
      <c r="FY32" s="143"/>
      <c r="FZ32" s="143"/>
      <c r="GA32" s="143"/>
      <c r="GB32" s="143"/>
      <c r="GC32" s="143"/>
      <c r="GD32" s="143"/>
      <c r="GE32" s="143"/>
      <c r="GF32" s="143"/>
      <c r="GG32" s="143"/>
      <c r="GH32" s="143"/>
      <c r="GI32" s="143"/>
      <c r="GJ32" s="143"/>
      <c r="GK32" s="143"/>
      <c r="GL32" s="143"/>
      <c r="GM32" s="143"/>
      <c r="GN32" s="143"/>
      <c r="GO32" s="143"/>
      <c r="GP32" s="143"/>
      <c r="GQ32" s="143"/>
      <c r="GR32" s="143"/>
      <c r="GS32" s="143"/>
      <c r="GT32" s="143"/>
      <c r="GU32" s="143"/>
    </row>
    <row r="33" spans="1:203" x14ac:dyDescent="0.25">
      <c r="A33" s="143"/>
      <c r="B33" s="385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392"/>
      <c r="N33" s="392"/>
      <c r="O33" s="392"/>
      <c r="P33" s="392"/>
      <c r="Q33" s="438">
        <f t="shared" si="33"/>
        <v>13</v>
      </c>
      <c r="R33" s="776">
        <v>6752000</v>
      </c>
      <c r="S33" s="775" t="s">
        <v>261</v>
      </c>
      <c r="T33" s="384">
        <v>1894</v>
      </c>
      <c r="U33" s="428">
        <f t="shared" si="0"/>
        <v>1894</v>
      </c>
      <c r="V33" s="428" t="e">
        <f t="shared" si="1"/>
        <v>#VALUE!</v>
      </c>
      <c r="W33" s="429" t="e">
        <f t="shared" si="2"/>
        <v>#VALUE!</v>
      </c>
      <c r="X33" s="429" t="e">
        <f t="shared" si="3"/>
        <v>#VALUE!</v>
      </c>
      <c r="Y33" s="429" t="e">
        <f t="shared" si="4"/>
        <v>#VALUE!</v>
      </c>
      <c r="Z33" s="429" t="e">
        <f t="shared" si="5"/>
        <v>#VALUE!</v>
      </c>
      <c r="AA33" s="429" t="e">
        <f t="shared" si="6"/>
        <v>#VALUE!</v>
      </c>
      <c r="AB33" s="429" t="e">
        <f t="shared" si="7"/>
        <v>#VALUE!</v>
      </c>
      <c r="AC33" s="429" t="e">
        <f t="shared" si="8"/>
        <v>#VALUE!</v>
      </c>
      <c r="AD33" s="429" t="e">
        <f t="shared" si="9"/>
        <v>#VALUE!</v>
      </c>
      <c r="AE33" s="429" t="e">
        <f t="shared" si="10"/>
        <v>#VALUE!</v>
      </c>
      <c r="AF33" s="429" t="e">
        <f t="shared" si="11"/>
        <v>#VALUE!</v>
      </c>
      <c r="AG33" s="429" t="e">
        <f t="shared" si="12"/>
        <v>#VALUE!</v>
      </c>
      <c r="AH33" s="430" t="e">
        <f t="shared" si="13"/>
        <v>#VALUE!</v>
      </c>
      <c r="AI33" s="781">
        <v>4000</v>
      </c>
      <c r="AJ33" s="766"/>
      <c r="AK33" s="766"/>
      <c r="AL33" s="782"/>
      <c r="AM33" s="413">
        <f t="shared" si="14"/>
        <v>0</v>
      </c>
      <c r="AN33" s="29"/>
      <c r="AO33" s="371" t="str">
        <f t="shared" si="15"/>
        <v>no outlier detected</v>
      </c>
      <c r="AP33" s="371" t="str">
        <f t="shared" si="16"/>
        <v>no outlier detected</v>
      </c>
      <c r="AQ33" s="806" t="str">
        <f t="shared" si="17"/>
        <v>----</v>
      </c>
      <c r="AR33" s="806"/>
      <c r="AS33" s="431">
        <f t="shared" si="18"/>
        <v>38</v>
      </c>
      <c r="AT33" s="432">
        <f t="shared" si="19"/>
        <v>3.4736842105263159</v>
      </c>
      <c r="AU33" s="433">
        <f t="shared" si="20"/>
        <v>8.2940496401020276</v>
      </c>
      <c r="AV33" s="433">
        <f t="shared" si="21"/>
        <v>0</v>
      </c>
      <c r="AW33" s="433">
        <f t="shared" si="22"/>
        <v>8.2940496401020276</v>
      </c>
      <c r="AX33" s="433" t="str">
        <f t="shared" si="23"/>
        <v>----</v>
      </c>
      <c r="AY33" s="432" t="str">
        <f t="shared" si="24"/>
        <v>----</v>
      </c>
      <c r="AZ33" s="432">
        <f t="shared" si="25"/>
        <v>3.4736842105263159</v>
      </c>
      <c r="BA33" s="434" t="str">
        <f t="shared" si="26"/>
        <v>----</v>
      </c>
      <c r="BB33" s="435">
        <f t="shared" si="27"/>
        <v>0</v>
      </c>
      <c r="BC33" s="434" t="e">
        <f t="shared" si="28"/>
        <v>#VALUE!</v>
      </c>
      <c r="BD33" s="434">
        <f t="shared" si="29"/>
        <v>0</v>
      </c>
      <c r="BE33" s="434" t="e">
        <f t="shared" si="30"/>
        <v>#VALUE!</v>
      </c>
      <c r="BF33" s="436">
        <f t="shared" si="31"/>
        <v>3.4736842105263159</v>
      </c>
      <c r="BG33" s="437">
        <f t="shared" si="32"/>
        <v>4000</v>
      </c>
      <c r="BH33" s="434"/>
      <c r="BI33" s="580"/>
      <c r="BJ33" s="392"/>
      <c r="BK33" s="143"/>
      <c r="BL33" s="143"/>
      <c r="BM33" s="143"/>
      <c r="BN33" s="392"/>
      <c r="BO33" s="392"/>
      <c r="BP33" s="544">
        <v>1.25</v>
      </c>
      <c r="BQ33" s="545">
        <v>80</v>
      </c>
      <c r="BR33" s="546">
        <f>MATCH($BM$26,Tables!$B$4:$B$54)</f>
        <v>25</v>
      </c>
      <c r="BS33" s="547">
        <f>LOOKUP(BR33,Tables!$A$4:$A$54,Tables!$B$4:$B$54)</f>
        <v>0.39999999999999847</v>
      </c>
      <c r="BT33" s="547">
        <f>LOOKUP(BR33+1,Tables!$A$4:$A$54,Tables!$B$4:$B$54)</f>
        <v>0.49999999999999845</v>
      </c>
      <c r="BU33" s="547">
        <f>LOOKUP(BR33,Tables!$A$4:$A$54,Tables!$D$4:$D$54)</f>
        <v>-0.85507999999999995</v>
      </c>
      <c r="BV33" s="547">
        <f>LOOKUP(BR33+1,Tables!$A$4:$A$54,Tables!$D$4:$D$54)</f>
        <v>-0.85653000000000001</v>
      </c>
      <c r="BW33" s="548">
        <f t="shared" si="34"/>
        <v>-0.85637863812516091</v>
      </c>
      <c r="BX33" s="472">
        <f t="shared" si="35"/>
        <v>7.6247676519810854</v>
      </c>
      <c r="BY33" s="473">
        <f t="shared" si="36"/>
        <v>2048.3044902358997</v>
      </c>
      <c r="BZ33" s="474">
        <f t="shared" si="37"/>
        <v>2050</v>
      </c>
      <c r="CA33" s="475">
        <f t="shared" si="38"/>
        <v>-0.85637863812516091</v>
      </c>
      <c r="CB33" s="476">
        <f t="shared" si="39"/>
        <v>0.7127314594516091</v>
      </c>
      <c r="CC33" s="470">
        <f t="shared" si="40"/>
        <v>-0.69608239432519947</v>
      </c>
      <c r="CD33" s="469">
        <f t="shared" si="41"/>
        <v>-1.0346850584699465</v>
      </c>
      <c r="CE33" s="469">
        <f t="shared" si="42"/>
        <v>7.7057906888765393</v>
      </c>
      <c r="CF33" s="474">
        <f t="shared" si="43"/>
        <v>2221.1729448583574</v>
      </c>
      <c r="CG33" s="474">
        <f t="shared" si="44"/>
        <v>2220</v>
      </c>
      <c r="CH33" s="477">
        <f t="shared" si="45"/>
        <v>7.5346412252363599</v>
      </c>
      <c r="CI33" s="478">
        <f t="shared" si="46"/>
        <v>1871.7726934695959</v>
      </c>
      <c r="CJ33" s="479">
        <f t="shared" si="47"/>
        <v>1870</v>
      </c>
      <c r="CK33" s="501"/>
      <c r="CL33" s="502"/>
      <c r="CM33" s="572">
        <v>4</v>
      </c>
      <c r="CN33" s="573" t="str">
        <f t="shared" si="49"/>
        <v>1885-06-05</v>
      </c>
      <c r="CO33" s="574">
        <f t="shared" si="50"/>
        <v>4040</v>
      </c>
      <c r="CP33" s="575" t="str">
        <f t="shared" si="51"/>
        <v>n</v>
      </c>
      <c r="CQ33" s="576" t="str">
        <f t="shared" si="52"/>
        <v>n</v>
      </c>
      <c r="CR33" s="392"/>
      <c r="CS33" s="572">
        <v>54</v>
      </c>
      <c r="CT33" s="573">
        <f t="shared" si="53"/>
        <v>12987</v>
      </c>
      <c r="CU33" s="574">
        <f t="shared" si="54"/>
        <v>4110</v>
      </c>
      <c r="CV33" s="575" t="str">
        <f t="shared" si="55"/>
        <v>n</v>
      </c>
      <c r="CW33" s="576" t="str">
        <f t="shared" si="56"/>
        <v>n</v>
      </c>
      <c r="CX33" s="392"/>
      <c r="CY33" s="572">
        <v>104</v>
      </c>
      <c r="CZ33" s="577">
        <f t="shared" si="57"/>
        <v>31207</v>
      </c>
      <c r="DA33" s="578">
        <f t="shared" si="58"/>
        <v>3520</v>
      </c>
      <c r="DB33" s="575" t="str">
        <f t="shared" si="59"/>
        <v>n</v>
      </c>
      <c r="DC33" s="579" t="str">
        <f t="shared" si="60"/>
        <v>n</v>
      </c>
      <c r="DD33" s="407"/>
      <c r="DE33" s="405"/>
      <c r="DF33" s="392"/>
      <c r="DG33" s="392"/>
      <c r="DH33" s="392"/>
      <c r="DI33" s="392"/>
      <c r="DJ33" s="392"/>
      <c r="DK33" s="392"/>
      <c r="DL33" s="392"/>
      <c r="DM33" s="392"/>
      <c r="DN33" s="407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  <c r="EW33" s="143"/>
      <c r="EX33" s="143"/>
      <c r="EY33" s="143"/>
      <c r="EZ33" s="143"/>
      <c r="FA33" s="143"/>
      <c r="FB33" s="143"/>
      <c r="FC33" s="143"/>
      <c r="FD33" s="143"/>
      <c r="FE33" s="143"/>
      <c r="FF33" s="143"/>
      <c r="FG33" s="143"/>
      <c r="FH33" s="143"/>
      <c r="FI33" s="143"/>
      <c r="FJ33" s="143"/>
      <c r="FK33" s="143"/>
      <c r="FL33" s="143"/>
      <c r="FM33" s="143"/>
      <c r="FN33" s="143"/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3"/>
      <c r="GM33" s="143"/>
      <c r="GN33" s="143"/>
      <c r="GO33" s="143"/>
      <c r="GP33" s="143"/>
      <c r="GQ33" s="143"/>
      <c r="GR33" s="143"/>
      <c r="GS33" s="143"/>
      <c r="GT33" s="143"/>
      <c r="GU33" s="143"/>
    </row>
    <row r="34" spans="1:203" ht="12.75" customHeight="1" thickBot="1" x14ac:dyDescent="0.3">
      <c r="A34" s="581" t="s">
        <v>190</v>
      </c>
      <c r="B34" s="385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392"/>
      <c r="N34" s="392"/>
      <c r="O34" s="392"/>
      <c r="P34" s="392"/>
      <c r="Q34" s="438">
        <f t="shared" si="33"/>
        <v>14</v>
      </c>
      <c r="R34" s="776">
        <v>6752000</v>
      </c>
      <c r="S34" s="775" t="s">
        <v>262</v>
      </c>
      <c r="T34" s="384">
        <v>1895</v>
      </c>
      <c r="U34" s="428">
        <f t="shared" si="0"/>
        <v>1895</v>
      </c>
      <c r="V34" s="428" t="e">
        <f t="shared" si="1"/>
        <v>#VALUE!</v>
      </c>
      <c r="W34" s="429" t="e">
        <f t="shared" si="2"/>
        <v>#VALUE!</v>
      </c>
      <c r="X34" s="429" t="e">
        <f t="shared" si="3"/>
        <v>#VALUE!</v>
      </c>
      <c r="Y34" s="429" t="e">
        <f t="shared" si="4"/>
        <v>#VALUE!</v>
      </c>
      <c r="Z34" s="429" t="e">
        <f t="shared" si="5"/>
        <v>#VALUE!</v>
      </c>
      <c r="AA34" s="429" t="e">
        <f t="shared" si="6"/>
        <v>#VALUE!</v>
      </c>
      <c r="AB34" s="429" t="e">
        <f t="shared" si="7"/>
        <v>#VALUE!</v>
      </c>
      <c r="AC34" s="429" t="e">
        <f t="shared" si="8"/>
        <v>#VALUE!</v>
      </c>
      <c r="AD34" s="429" t="e">
        <f t="shared" si="9"/>
        <v>#VALUE!</v>
      </c>
      <c r="AE34" s="429" t="e">
        <f t="shared" si="10"/>
        <v>#VALUE!</v>
      </c>
      <c r="AF34" s="429" t="e">
        <f t="shared" si="11"/>
        <v>#VALUE!</v>
      </c>
      <c r="AG34" s="429" t="e">
        <f t="shared" si="12"/>
        <v>#VALUE!</v>
      </c>
      <c r="AH34" s="430" t="e">
        <f t="shared" si="13"/>
        <v>#VALUE!</v>
      </c>
      <c r="AI34" s="781">
        <v>4000</v>
      </c>
      <c r="AJ34" s="766"/>
      <c r="AK34" s="766"/>
      <c r="AL34" s="782"/>
      <c r="AM34" s="413">
        <f t="shared" si="14"/>
        <v>0</v>
      </c>
      <c r="AN34" s="29"/>
      <c r="AO34" s="371" t="str">
        <f t="shared" si="15"/>
        <v>no outlier detected</v>
      </c>
      <c r="AP34" s="371" t="str">
        <f t="shared" si="16"/>
        <v>no outlier detected</v>
      </c>
      <c r="AQ34" s="806" t="str">
        <f t="shared" si="17"/>
        <v>----</v>
      </c>
      <c r="AR34" s="806"/>
      <c r="AS34" s="431">
        <f t="shared" si="18"/>
        <v>38</v>
      </c>
      <c r="AT34" s="432">
        <f t="shared" si="19"/>
        <v>3.4736842105263159</v>
      </c>
      <c r="AU34" s="433">
        <f t="shared" si="20"/>
        <v>8.2940496401020276</v>
      </c>
      <c r="AV34" s="433">
        <f t="shared" si="21"/>
        <v>0</v>
      </c>
      <c r="AW34" s="433">
        <f t="shared" si="22"/>
        <v>8.2940496401020276</v>
      </c>
      <c r="AX34" s="433" t="str">
        <f t="shared" si="23"/>
        <v>----</v>
      </c>
      <c r="AY34" s="432" t="str">
        <f t="shared" si="24"/>
        <v>----</v>
      </c>
      <c r="AZ34" s="432">
        <f t="shared" si="25"/>
        <v>3.4736842105263159</v>
      </c>
      <c r="BA34" s="434" t="str">
        <f t="shared" si="26"/>
        <v>----</v>
      </c>
      <c r="BB34" s="435">
        <f t="shared" si="27"/>
        <v>0</v>
      </c>
      <c r="BC34" s="434" t="e">
        <f t="shared" si="28"/>
        <v>#VALUE!</v>
      </c>
      <c r="BD34" s="434">
        <f t="shared" si="29"/>
        <v>0</v>
      </c>
      <c r="BE34" s="434" t="e">
        <f t="shared" si="30"/>
        <v>#VALUE!</v>
      </c>
      <c r="BF34" s="436">
        <f t="shared" si="31"/>
        <v>3.4736842105263159</v>
      </c>
      <c r="BG34" s="437">
        <f t="shared" si="32"/>
        <v>4000</v>
      </c>
      <c r="BH34" s="434"/>
      <c r="BI34" s="455"/>
      <c r="BJ34" s="392"/>
      <c r="BK34" s="392"/>
      <c r="BL34" s="392"/>
      <c r="BM34" s="582" t="s">
        <v>233</v>
      </c>
      <c r="BN34" s="392"/>
      <c r="BO34" s="392"/>
      <c r="BP34" s="583">
        <v>1.05</v>
      </c>
      <c r="BQ34" s="584">
        <v>95</v>
      </c>
      <c r="BR34" s="584">
        <f>MATCH($BM$26,Tables!$B$4:$B$54)</f>
        <v>25</v>
      </c>
      <c r="BS34" s="585">
        <f>LOOKUP(BR34,Tables!$A$4:$A$54,Tables!$B$4:$B$54)</f>
        <v>0.39999999999999847</v>
      </c>
      <c r="BT34" s="585">
        <f>LOOKUP(BR34+1,Tables!$A$4:$A$54,Tables!$B$4:$B$54)</f>
        <v>0.49999999999999845</v>
      </c>
      <c r="BU34" s="585">
        <f>LOOKUP(BR34,Tables!$A$4:$A$54,Tables!$C$4:$C$54)</f>
        <v>-1.5235700000000001</v>
      </c>
      <c r="BV34" s="585">
        <f>LOOKUP(BR34+1,Tables!$A$4:$A$54,Tables!$C$4:$C$54)</f>
        <v>-1.4910099999999999</v>
      </c>
      <c r="BW34" s="586">
        <f t="shared" si="34"/>
        <v>-1.4944088569963867</v>
      </c>
      <c r="BX34" s="587">
        <f t="shared" si="35"/>
        <v>7.3022701015797802</v>
      </c>
      <c r="BY34" s="588">
        <f t="shared" si="36"/>
        <v>1483.6641759366873</v>
      </c>
      <c r="BZ34" s="589">
        <f t="shared" si="37"/>
        <v>1480</v>
      </c>
      <c r="CA34" s="584">
        <f t="shared" si="38"/>
        <v>-1.4944088569963867</v>
      </c>
      <c r="CB34" s="584">
        <f t="shared" si="39"/>
        <v>2.2126049194837507</v>
      </c>
      <c r="CC34" s="584">
        <f t="shared" si="40"/>
        <v>-1.2989349129036649</v>
      </c>
      <c r="CD34" s="584">
        <f t="shared" si="41"/>
        <v>-1.7213111508241938</v>
      </c>
      <c r="CE34" s="584">
        <f t="shared" si="42"/>
        <v>7.4010739924812352</v>
      </c>
      <c r="CF34" s="588">
        <f t="shared" si="43"/>
        <v>1637.7424088322064</v>
      </c>
      <c r="CG34" s="589">
        <f t="shared" si="44"/>
        <v>1640</v>
      </c>
      <c r="CH34" s="590">
        <f t="shared" si="45"/>
        <v>7.1875804963297911</v>
      </c>
      <c r="CI34" s="589">
        <f t="shared" si="46"/>
        <v>1322.8985724083914</v>
      </c>
      <c r="CJ34" s="591">
        <f t="shared" si="47"/>
        <v>1320</v>
      </c>
      <c r="CK34" s="501"/>
      <c r="CL34" s="502"/>
      <c r="CM34" s="572">
        <v>5</v>
      </c>
      <c r="CN34" s="573" t="str">
        <f t="shared" si="49"/>
        <v>1886-08-18</v>
      </c>
      <c r="CO34" s="574">
        <f t="shared" si="50"/>
        <v>4820</v>
      </c>
      <c r="CP34" s="575" t="str">
        <f t="shared" si="51"/>
        <v>n</v>
      </c>
      <c r="CQ34" s="576" t="str">
        <f t="shared" si="52"/>
        <v>n</v>
      </c>
      <c r="CR34" s="392"/>
      <c r="CS34" s="572">
        <v>55</v>
      </c>
      <c r="CT34" s="573">
        <f t="shared" si="53"/>
        <v>13302</v>
      </c>
      <c r="CU34" s="574">
        <f t="shared" si="54"/>
        <v>3280</v>
      </c>
      <c r="CV34" s="575" t="str">
        <f t="shared" si="55"/>
        <v>n</v>
      </c>
      <c r="CW34" s="576" t="str">
        <f t="shared" si="56"/>
        <v>n</v>
      </c>
      <c r="CX34" s="392"/>
      <c r="CY34" s="572">
        <v>105</v>
      </c>
      <c r="CZ34" s="577">
        <f t="shared" si="57"/>
        <v>31570</v>
      </c>
      <c r="DA34" s="578">
        <f t="shared" si="58"/>
        <v>3920</v>
      </c>
      <c r="DB34" s="575" t="str">
        <f t="shared" si="59"/>
        <v>n</v>
      </c>
      <c r="DC34" s="579" t="str">
        <f t="shared" si="60"/>
        <v>n</v>
      </c>
      <c r="DD34" s="407"/>
      <c r="DE34" s="405"/>
      <c r="DF34" s="392"/>
      <c r="DG34" s="392"/>
      <c r="DH34" s="392"/>
      <c r="DI34" s="392"/>
      <c r="DJ34" s="392"/>
      <c r="DK34" s="392"/>
      <c r="DL34" s="392"/>
      <c r="DM34" s="392"/>
      <c r="DN34" s="407"/>
      <c r="DO34" s="143"/>
      <c r="DP34" s="143"/>
      <c r="DQ34" s="143"/>
      <c r="DR34" s="143"/>
      <c r="DS34" s="143"/>
      <c r="DT34" s="143"/>
      <c r="DU34" s="143"/>
      <c r="DV34" s="143"/>
      <c r="DW34" s="143"/>
      <c r="DX34" s="143"/>
      <c r="DY34" s="143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43"/>
      <c r="EN34" s="143"/>
      <c r="EO34" s="143"/>
      <c r="EP34" s="143"/>
      <c r="EQ34" s="143"/>
      <c r="ER34" s="143"/>
      <c r="ES34" s="143"/>
      <c r="ET34" s="143"/>
      <c r="EU34" s="143"/>
      <c r="EV34" s="143"/>
      <c r="EW34" s="143"/>
      <c r="EX34" s="143"/>
      <c r="EY34" s="143"/>
      <c r="EZ34" s="143"/>
      <c r="FA34" s="143"/>
      <c r="FB34" s="143"/>
      <c r="FC34" s="143"/>
      <c r="FD34" s="143"/>
      <c r="FE34" s="143"/>
      <c r="FF34" s="143"/>
      <c r="FG34" s="143"/>
      <c r="FH34" s="143"/>
      <c r="FI34" s="143"/>
      <c r="FJ34" s="143"/>
      <c r="FK34" s="143"/>
      <c r="FL34" s="143"/>
      <c r="FM34" s="143"/>
      <c r="FN34" s="143"/>
      <c r="FO34" s="143"/>
      <c r="FP34" s="143"/>
      <c r="FQ34" s="143"/>
      <c r="FR34" s="143"/>
      <c r="FS34" s="143"/>
      <c r="FT34" s="143"/>
      <c r="FU34" s="143"/>
      <c r="FV34" s="143"/>
      <c r="FW34" s="143"/>
      <c r="FX34" s="143"/>
      <c r="FY34" s="143"/>
      <c r="FZ34" s="143"/>
      <c r="GA34" s="143"/>
      <c r="GB34" s="143"/>
      <c r="GC34" s="143"/>
      <c r="GD34" s="143"/>
      <c r="GE34" s="143"/>
      <c r="GF34" s="143"/>
      <c r="GG34" s="143"/>
      <c r="GH34" s="143"/>
      <c r="GI34" s="143"/>
      <c r="GJ34" s="143"/>
      <c r="GK34" s="143"/>
      <c r="GL34" s="143"/>
      <c r="GM34" s="143"/>
      <c r="GN34" s="143"/>
      <c r="GO34" s="143"/>
      <c r="GP34" s="143"/>
      <c r="GQ34" s="143"/>
      <c r="GR34" s="143"/>
      <c r="GS34" s="143"/>
      <c r="GT34" s="143"/>
      <c r="GU34" s="143"/>
    </row>
    <row r="35" spans="1:203" x14ac:dyDescent="0.25">
      <c r="A35" s="581" t="s">
        <v>191</v>
      </c>
      <c r="B35" s="385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392"/>
      <c r="N35" s="392"/>
      <c r="O35" s="392"/>
      <c r="P35" s="392"/>
      <c r="Q35" s="438">
        <f t="shared" si="33"/>
        <v>15</v>
      </c>
      <c r="R35" s="776">
        <v>6752000</v>
      </c>
      <c r="S35" s="775" t="s">
        <v>263</v>
      </c>
      <c r="T35" s="384">
        <v>1896</v>
      </c>
      <c r="U35" s="428">
        <f t="shared" si="0"/>
        <v>1896</v>
      </c>
      <c r="V35" s="428" t="e">
        <f t="shared" si="1"/>
        <v>#VALUE!</v>
      </c>
      <c r="W35" s="429" t="e">
        <f t="shared" si="2"/>
        <v>#VALUE!</v>
      </c>
      <c r="X35" s="429" t="e">
        <f t="shared" si="3"/>
        <v>#VALUE!</v>
      </c>
      <c r="Y35" s="429" t="e">
        <f t="shared" si="4"/>
        <v>#VALUE!</v>
      </c>
      <c r="Z35" s="429" t="e">
        <f t="shared" si="5"/>
        <v>#VALUE!</v>
      </c>
      <c r="AA35" s="429" t="e">
        <f t="shared" si="6"/>
        <v>#VALUE!</v>
      </c>
      <c r="AB35" s="429" t="e">
        <f t="shared" si="7"/>
        <v>#VALUE!</v>
      </c>
      <c r="AC35" s="429" t="e">
        <f t="shared" si="8"/>
        <v>#VALUE!</v>
      </c>
      <c r="AD35" s="429" t="e">
        <f t="shared" si="9"/>
        <v>#VALUE!</v>
      </c>
      <c r="AE35" s="429" t="e">
        <f t="shared" si="10"/>
        <v>#VALUE!</v>
      </c>
      <c r="AF35" s="429" t="e">
        <f t="shared" si="11"/>
        <v>#VALUE!</v>
      </c>
      <c r="AG35" s="429" t="e">
        <f t="shared" si="12"/>
        <v>#VALUE!</v>
      </c>
      <c r="AH35" s="430" t="e">
        <f t="shared" si="13"/>
        <v>#VALUE!</v>
      </c>
      <c r="AI35" s="781">
        <v>2500</v>
      </c>
      <c r="AJ35" s="766"/>
      <c r="AK35" s="766"/>
      <c r="AL35" s="782"/>
      <c r="AM35" s="413">
        <f t="shared" si="14"/>
        <v>0</v>
      </c>
      <c r="AN35" s="29"/>
      <c r="AO35" s="371" t="str">
        <f t="shared" si="15"/>
        <v>no outlier detected</v>
      </c>
      <c r="AP35" s="371" t="str">
        <f t="shared" si="16"/>
        <v>no outlier detected</v>
      </c>
      <c r="AQ35" s="806" t="str">
        <f t="shared" si="17"/>
        <v>----</v>
      </c>
      <c r="AR35" s="806"/>
      <c r="AS35" s="431">
        <f t="shared" si="18"/>
        <v>89</v>
      </c>
      <c r="AT35" s="432">
        <f t="shared" si="19"/>
        <v>1.4831460674157304</v>
      </c>
      <c r="AU35" s="433">
        <f t="shared" si="20"/>
        <v>7.8240460108562919</v>
      </c>
      <c r="AV35" s="433">
        <f t="shared" si="21"/>
        <v>0</v>
      </c>
      <c r="AW35" s="433">
        <f t="shared" si="22"/>
        <v>7.8240460108562919</v>
      </c>
      <c r="AX35" s="433" t="str">
        <f t="shared" si="23"/>
        <v>----</v>
      </c>
      <c r="AY35" s="432" t="str">
        <f t="shared" si="24"/>
        <v>----</v>
      </c>
      <c r="AZ35" s="432">
        <f t="shared" si="25"/>
        <v>1.4831460674157304</v>
      </c>
      <c r="BA35" s="434" t="str">
        <f t="shared" si="26"/>
        <v>----</v>
      </c>
      <c r="BB35" s="435">
        <f t="shared" si="27"/>
        <v>0</v>
      </c>
      <c r="BC35" s="434" t="e">
        <f t="shared" si="28"/>
        <v>#VALUE!</v>
      </c>
      <c r="BD35" s="434">
        <f t="shared" si="29"/>
        <v>0</v>
      </c>
      <c r="BE35" s="434" t="e">
        <f t="shared" si="30"/>
        <v>#VALUE!</v>
      </c>
      <c r="BF35" s="436">
        <f t="shared" si="31"/>
        <v>1.4831460674157304</v>
      </c>
      <c r="BG35" s="437">
        <f t="shared" si="32"/>
        <v>2500</v>
      </c>
      <c r="BH35" s="434"/>
      <c r="BI35" s="405"/>
      <c r="BJ35" s="392"/>
      <c r="BK35" s="392"/>
      <c r="BL35" s="392"/>
      <c r="BM35" s="392"/>
      <c r="BN35" s="392"/>
      <c r="BO35" s="392"/>
      <c r="BP35" s="592">
        <v>500</v>
      </c>
      <c r="BQ35" s="593">
        <v>0.2</v>
      </c>
      <c r="BR35" s="593">
        <f>MATCH($BM$42,Tables!$B$4:$B$54)</f>
        <v>26</v>
      </c>
      <c r="BS35" s="594">
        <f>LOOKUP(BR35,Tables!$A$4:$A$54,Tables!$B$4:$B$54)</f>
        <v>0.49999999999999845</v>
      </c>
      <c r="BT35" s="594">
        <v>0.59999999999999842</v>
      </c>
      <c r="BU35" s="594">
        <f>LOOKUP(BR35,Tables!$A$4:$A$54,Tables!$L$4:$L$54)</f>
        <v>3.4873699999999999</v>
      </c>
      <c r="BV35" s="594">
        <f>LOOKUP(BR35+1,Tables!$A$4:$A$54,Tables!$L$4:$L$54)</f>
        <v>3.6087199999999999</v>
      </c>
      <c r="BW35" s="471">
        <f t="shared" ref="BW35" si="61">BV35-(BT35-$BM$42)/(BT35-BS35)*(BV35-BU35)</f>
        <v>3.5403259905795448</v>
      </c>
      <c r="BX35" s="595">
        <f t="shared" ref="BX35" si="62">$BM$24+$BM$25*BW35</f>
        <v>9.847117676567505</v>
      </c>
      <c r="BY35" s="596">
        <f t="shared" ref="BY35" si="63">IF(AND($BM$36&lt;&gt;"",$BM$37&lt;&gt;""),EXP(BX35),"----")</f>
        <v>18903.78936714866</v>
      </c>
      <c r="BZ35" s="596">
        <f t="shared" ref="BZ35:BZ44" si="64">IF(BY35="----","----",ROUND(BY35,3-INT(LOG(BY35))-1))</f>
        <v>18900</v>
      </c>
      <c r="CA35" s="597">
        <f t="shared" ref="CA35" si="65">BW35</f>
        <v>3.5403259905795448</v>
      </c>
      <c r="CB35" s="598">
        <f t="shared" ref="CB35" si="66">CA35^2-$CB$22^2/$BM$30</f>
        <v>12.513255207187537</v>
      </c>
      <c r="CC35" s="594">
        <f t="shared" ref="CC35" si="67">(CA35+(CA35^2-$CB$23*CB35)^0.5)/$CB$23</f>
        <v>3.9700506673376017</v>
      </c>
      <c r="CD35" s="593">
        <f t="shared" ref="CD35" si="68">(CA35-(CA35^2-$CB$23*CB35)^0.5)/$CB$23</f>
        <v>3.1850565761061227</v>
      </c>
      <c r="CE35" s="593">
        <f t="shared" ref="CE35" si="69">$BM$24+$BM$25*CC35</f>
        <v>10.064325500746499</v>
      </c>
      <c r="CF35" s="596">
        <f t="shared" ref="CF35" si="70">IF(AND($BM$36&lt;&gt;"",$BM$37&lt;&gt;""),EXP(CE35),"----")</f>
        <v>23489.892488713293</v>
      </c>
      <c r="CG35" s="596">
        <f t="shared" ref="CG35:CG44" si="71">IF(CF35="----","----",ROUND(CF35,3-INT(LOG(CF35))-1))</f>
        <v>23500</v>
      </c>
      <c r="CH35" s="593">
        <f t="shared" ref="CH35" si="72">$BM$24+$BM$25*CD35</f>
        <v>9.6675438687580844</v>
      </c>
      <c r="CI35" s="599">
        <f t="shared" ref="CI35" si="73">IF(AND($BM$36&lt;&gt;"",$BM$37&lt;&gt;""),EXP(CH35),"----")</f>
        <v>15796.503052979153</v>
      </c>
      <c r="CJ35" s="600">
        <f t="shared" ref="CJ35:CJ44" si="74">IF(CI35="----","----",ROUND(CI35,3-INT(LOG(CI35))-1))</f>
        <v>15800</v>
      </c>
      <c r="CK35" s="407"/>
      <c r="CL35" s="405"/>
      <c r="CM35" s="572">
        <v>6</v>
      </c>
      <c r="CN35" s="573" t="str">
        <f t="shared" si="49"/>
        <v>1887-06-02</v>
      </c>
      <c r="CO35" s="574">
        <f t="shared" si="50"/>
        <v>3000</v>
      </c>
      <c r="CP35" s="575" t="str">
        <f t="shared" si="51"/>
        <v>n</v>
      </c>
      <c r="CQ35" s="576" t="str">
        <f t="shared" si="52"/>
        <v>n</v>
      </c>
      <c r="CR35" s="392"/>
      <c r="CS35" s="572">
        <v>56</v>
      </c>
      <c r="CT35" s="573">
        <f t="shared" si="53"/>
        <v>13668</v>
      </c>
      <c r="CU35" s="574">
        <f t="shared" si="54"/>
        <v>2020</v>
      </c>
      <c r="CV35" s="575" t="str">
        <f t="shared" si="55"/>
        <v>n</v>
      </c>
      <c r="CW35" s="576" t="str">
        <f t="shared" si="56"/>
        <v>n</v>
      </c>
      <c r="CX35" s="392"/>
      <c r="CY35" s="572">
        <v>106</v>
      </c>
      <c r="CZ35" s="577">
        <f t="shared" si="57"/>
        <v>31937</v>
      </c>
      <c r="DA35" s="578">
        <f t="shared" si="58"/>
        <v>1670</v>
      </c>
      <c r="DB35" s="575" t="str">
        <f t="shared" si="59"/>
        <v>n</v>
      </c>
      <c r="DC35" s="579" t="str">
        <f t="shared" si="60"/>
        <v>n</v>
      </c>
      <c r="DD35" s="407"/>
      <c r="DE35" s="405"/>
      <c r="DF35" s="392"/>
      <c r="DG35" s="392"/>
      <c r="DH35" s="392"/>
      <c r="DI35" s="392"/>
      <c r="DJ35" s="392"/>
      <c r="DK35" s="392"/>
      <c r="DL35" s="392"/>
      <c r="DM35" s="392"/>
      <c r="DN35" s="407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  <c r="DY35" s="143"/>
      <c r="DZ35" s="143"/>
      <c r="EA35" s="143"/>
      <c r="EB35" s="143"/>
      <c r="EC35" s="143"/>
      <c r="ED35" s="143"/>
      <c r="EE35" s="143"/>
      <c r="EF35" s="143"/>
      <c r="EG35" s="143"/>
      <c r="EH35" s="143"/>
      <c r="EI35" s="143"/>
      <c r="EJ35" s="143"/>
      <c r="EK35" s="143"/>
      <c r="EL35" s="143"/>
      <c r="EM35" s="143"/>
      <c r="EN35" s="143"/>
      <c r="EO35" s="143"/>
      <c r="EP35" s="143"/>
      <c r="EQ35" s="143"/>
      <c r="ER35" s="143"/>
      <c r="ES35" s="143"/>
      <c r="ET35" s="143"/>
      <c r="EU35" s="143"/>
      <c r="EV35" s="143"/>
      <c r="EW35" s="143"/>
      <c r="EX35" s="143"/>
      <c r="EY35" s="143"/>
      <c r="EZ35" s="143"/>
      <c r="FA35" s="143"/>
      <c r="FB35" s="143"/>
      <c r="FC35" s="143"/>
      <c r="FD35" s="143"/>
      <c r="FE35" s="143"/>
      <c r="FF35" s="143"/>
      <c r="FG35" s="143"/>
      <c r="FH35" s="143"/>
      <c r="FI35" s="143"/>
      <c r="FJ35" s="143"/>
      <c r="FK35" s="143"/>
      <c r="FL35" s="143"/>
      <c r="FM35" s="143"/>
      <c r="FN35" s="143"/>
      <c r="FO35" s="143"/>
      <c r="FP35" s="143"/>
      <c r="FQ35" s="143"/>
      <c r="FR35" s="143"/>
      <c r="FS35" s="143"/>
      <c r="FT35" s="143"/>
      <c r="FU35" s="143"/>
      <c r="FV35" s="143"/>
      <c r="FW35" s="143"/>
      <c r="FX35" s="143"/>
      <c r="FY35" s="143"/>
      <c r="FZ35" s="143"/>
      <c r="GA35" s="143"/>
      <c r="GB35" s="143"/>
      <c r="GC35" s="143"/>
      <c r="GD35" s="143"/>
      <c r="GE35" s="143"/>
      <c r="GF35" s="143"/>
      <c r="GG35" s="143"/>
      <c r="GH35" s="143"/>
      <c r="GI35" s="143"/>
      <c r="GJ35" s="143"/>
      <c r="GK35" s="143"/>
      <c r="GL35" s="143"/>
      <c r="GM35" s="143"/>
      <c r="GN35" s="143"/>
      <c r="GO35" s="143"/>
      <c r="GP35" s="143"/>
      <c r="GQ35" s="143"/>
      <c r="GR35" s="143"/>
      <c r="GS35" s="143"/>
      <c r="GT35" s="143"/>
      <c r="GU35" s="143"/>
    </row>
    <row r="36" spans="1:203" ht="13.5" customHeight="1" x14ac:dyDescent="0.25">
      <c r="A36" s="143"/>
      <c r="B36" s="385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392"/>
      <c r="N36" s="392"/>
      <c r="O36" s="392"/>
      <c r="P36" s="392"/>
      <c r="Q36" s="431">
        <f t="shared" si="33"/>
        <v>16</v>
      </c>
      <c r="R36" s="776">
        <v>6752000</v>
      </c>
      <c r="S36" s="775" t="s">
        <v>264</v>
      </c>
      <c r="T36" s="384">
        <v>1897</v>
      </c>
      <c r="U36" s="428">
        <f t="shared" si="0"/>
        <v>1897</v>
      </c>
      <c r="V36" s="428" t="e">
        <f t="shared" si="1"/>
        <v>#VALUE!</v>
      </c>
      <c r="W36" s="429" t="e">
        <f t="shared" si="2"/>
        <v>#VALUE!</v>
      </c>
      <c r="X36" s="429" t="e">
        <f t="shared" si="3"/>
        <v>#VALUE!</v>
      </c>
      <c r="Y36" s="429" t="e">
        <f t="shared" si="4"/>
        <v>#VALUE!</v>
      </c>
      <c r="Z36" s="429" t="e">
        <f t="shared" si="5"/>
        <v>#VALUE!</v>
      </c>
      <c r="AA36" s="429" t="e">
        <f t="shared" si="6"/>
        <v>#VALUE!</v>
      </c>
      <c r="AB36" s="429" t="e">
        <f t="shared" si="7"/>
        <v>#VALUE!</v>
      </c>
      <c r="AC36" s="429" t="e">
        <f t="shared" si="8"/>
        <v>#VALUE!</v>
      </c>
      <c r="AD36" s="429" t="e">
        <f t="shared" si="9"/>
        <v>#VALUE!</v>
      </c>
      <c r="AE36" s="429" t="e">
        <f t="shared" si="10"/>
        <v>#VALUE!</v>
      </c>
      <c r="AF36" s="429" t="e">
        <f t="shared" si="11"/>
        <v>#VALUE!</v>
      </c>
      <c r="AG36" s="429" t="e">
        <f t="shared" si="12"/>
        <v>#VALUE!</v>
      </c>
      <c r="AH36" s="430" t="e">
        <f t="shared" si="13"/>
        <v>#VALUE!</v>
      </c>
      <c r="AI36" s="781">
        <v>3300</v>
      </c>
      <c r="AJ36" s="766"/>
      <c r="AK36" s="766"/>
      <c r="AL36" s="782"/>
      <c r="AM36" s="413">
        <f t="shared" si="14"/>
        <v>0</v>
      </c>
      <c r="AN36" s="29"/>
      <c r="AO36" s="371" t="str">
        <f t="shared" si="15"/>
        <v>no outlier detected</v>
      </c>
      <c r="AP36" s="371" t="str">
        <f t="shared" si="16"/>
        <v>no outlier detected</v>
      </c>
      <c r="AQ36" s="806" t="str">
        <f t="shared" si="17"/>
        <v>----</v>
      </c>
      <c r="AR36" s="806"/>
      <c r="AS36" s="431">
        <f t="shared" si="18"/>
        <v>58</v>
      </c>
      <c r="AT36" s="432">
        <f t="shared" si="19"/>
        <v>2.2758620689655173</v>
      </c>
      <c r="AU36" s="433">
        <f t="shared" si="20"/>
        <v>8.1016777474545716</v>
      </c>
      <c r="AV36" s="433">
        <f t="shared" si="21"/>
        <v>0</v>
      </c>
      <c r="AW36" s="433">
        <f t="shared" si="22"/>
        <v>8.1016777474545716</v>
      </c>
      <c r="AX36" s="433" t="str">
        <f t="shared" si="23"/>
        <v>----</v>
      </c>
      <c r="AY36" s="432" t="str">
        <f t="shared" si="24"/>
        <v>----</v>
      </c>
      <c r="AZ36" s="432">
        <f t="shared" si="25"/>
        <v>2.2758620689655173</v>
      </c>
      <c r="BA36" s="434" t="str">
        <f t="shared" si="26"/>
        <v>----</v>
      </c>
      <c r="BB36" s="435">
        <f t="shared" si="27"/>
        <v>0</v>
      </c>
      <c r="BC36" s="434" t="e">
        <f t="shared" si="28"/>
        <v>#VALUE!</v>
      </c>
      <c r="BD36" s="434">
        <f t="shared" si="29"/>
        <v>0</v>
      </c>
      <c r="BE36" s="434" t="e">
        <f t="shared" si="30"/>
        <v>#VALUE!</v>
      </c>
      <c r="BF36" s="436">
        <f t="shared" si="31"/>
        <v>2.2758620689655173</v>
      </c>
      <c r="BG36" s="437">
        <f t="shared" si="32"/>
        <v>3300</v>
      </c>
      <c r="BH36" s="434"/>
      <c r="BI36" s="455"/>
      <c r="BJ36" s="392"/>
      <c r="BK36" s="415" t="s">
        <v>102</v>
      </c>
      <c r="BL36" s="415"/>
      <c r="BM36" s="601">
        <v>0.83318485307096712</v>
      </c>
      <c r="BN36" s="394" t="s">
        <v>86</v>
      </c>
      <c r="BO36" s="392"/>
      <c r="BP36" s="592">
        <v>200</v>
      </c>
      <c r="BQ36" s="593">
        <v>0.5</v>
      </c>
      <c r="BR36" s="593">
        <f>MATCH($BM$42,Tables!$B$4:$B$54)</f>
        <v>26</v>
      </c>
      <c r="BS36" s="594">
        <f>LOOKUP(BR36,Tables!$A$4:$A$54,Tables!$B$4:$B$54)</f>
        <v>0.49999999999999845</v>
      </c>
      <c r="BT36" s="594">
        <f>LOOKUP(BR36+1,Tables!$A$4:$A$54,Tables!$B$4:$B$54)</f>
        <v>0.59999999999999842</v>
      </c>
      <c r="BU36" s="594">
        <f>LOOKUP(BR36,Tables!$A$4:$A$54,Tables!$K$4:$K$54)</f>
        <v>3.0410200000000001</v>
      </c>
      <c r="BV36" s="594">
        <f>LOOKUP(BR36+1,Tables!$A$4:$A$54,Tables!$K$4:$K$54)</f>
        <v>3.13232</v>
      </c>
      <c r="BW36" s="471">
        <f t="shared" ref="BW36:BW44" si="75">BV36-(BT36-$BM$42)/(BT36-BS36)*(BV36-BU36)</f>
        <v>3.0808624552114745</v>
      </c>
      <c r="BX36" s="595">
        <f t="shared" si="35"/>
        <v>9.6148781050358121</v>
      </c>
      <c r="BY36" s="596">
        <f t="shared" ref="BY36:BY44" si="76">IF(AND($BM$36&lt;&gt;"",$BM$37&lt;&gt;""),EXP(BX36),"----")</f>
        <v>14986.095822462128</v>
      </c>
      <c r="BZ36" s="596">
        <f t="shared" si="64"/>
        <v>15000</v>
      </c>
      <c r="CA36" s="597">
        <f t="shared" si="38"/>
        <v>3.0808624552114745</v>
      </c>
      <c r="CB36" s="598">
        <f t="shared" si="39"/>
        <v>9.4710605555461775</v>
      </c>
      <c r="CC36" s="594">
        <f t="shared" si="40"/>
        <v>3.4621539765058502</v>
      </c>
      <c r="CD36" s="593">
        <f t="shared" si="41"/>
        <v>2.7643633916670427</v>
      </c>
      <c r="CE36" s="593">
        <f t="shared" si="42"/>
        <v>9.8076049978525326</v>
      </c>
      <c r="CF36" s="596">
        <f t="shared" ref="CF36:CF44" si="77">IF(AND($BM$36&lt;&gt;"",$BM$37&lt;&gt;""),EXP(CE36),"----")</f>
        <v>18171.414343563312</v>
      </c>
      <c r="CG36" s="596">
        <f t="shared" si="71"/>
        <v>18200</v>
      </c>
      <c r="CH36" s="593">
        <f t="shared" si="45"/>
        <v>9.4549010856432751</v>
      </c>
      <c r="CI36" s="599">
        <f t="shared" ref="CI36:CI44" si="78">IF(AND($BM$36&lt;&gt;"",$BM$37&lt;&gt;""),EXP(CH36),"----")</f>
        <v>12770.601948781936</v>
      </c>
      <c r="CJ36" s="600">
        <f t="shared" si="74"/>
        <v>12800</v>
      </c>
      <c r="CK36" s="407"/>
      <c r="CL36" s="405"/>
      <c r="CM36" s="572">
        <v>7</v>
      </c>
      <c r="CN36" s="573" t="str">
        <f t="shared" si="49"/>
        <v>1888-06-19</v>
      </c>
      <c r="CO36" s="574">
        <f t="shared" si="50"/>
        <v>1800</v>
      </c>
      <c r="CP36" s="575" t="str">
        <f t="shared" si="51"/>
        <v>n</v>
      </c>
      <c r="CQ36" s="576" t="str">
        <f t="shared" si="52"/>
        <v>n</v>
      </c>
      <c r="CR36" s="392"/>
      <c r="CS36" s="572">
        <v>57</v>
      </c>
      <c r="CT36" s="573">
        <f t="shared" si="53"/>
        <v>14053</v>
      </c>
      <c r="CU36" s="574">
        <f t="shared" si="54"/>
        <v>6180</v>
      </c>
      <c r="CV36" s="575" t="str">
        <f t="shared" si="55"/>
        <v>n</v>
      </c>
      <c r="CW36" s="576" t="str">
        <f t="shared" si="56"/>
        <v>n</v>
      </c>
      <c r="CX36" s="392"/>
      <c r="CY36" s="572">
        <v>107</v>
      </c>
      <c r="CZ36" s="577">
        <f t="shared" si="57"/>
        <v>32305</v>
      </c>
      <c r="DA36" s="578">
        <f t="shared" si="58"/>
        <v>2740</v>
      </c>
      <c r="DB36" s="575" t="str">
        <f t="shared" si="59"/>
        <v>n</v>
      </c>
      <c r="DC36" s="579" t="str">
        <f t="shared" si="60"/>
        <v>n</v>
      </c>
      <c r="DD36" s="407"/>
      <c r="DE36" s="405"/>
      <c r="DF36" s="392"/>
      <c r="DG36" s="392"/>
      <c r="DH36" s="392"/>
      <c r="DI36" s="392"/>
      <c r="DJ36" s="392"/>
      <c r="DK36" s="392"/>
      <c r="DL36" s="392"/>
      <c r="DM36" s="392"/>
      <c r="DN36" s="407"/>
      <c r="DO36" s="143"/>
      <c r="DP36" s="143"/>
      <c r="DQ36" s="143"/>
      <c r="DR36" s="143"/>
      <c r="DS36" s="143"/>
      <c r="DT36" s="143"/>
      <c r="DU36" s="143"/>
      <c r="DV36" s="143"/>
      <c r="DW36" s="143"/>
      <c r="DX36" s="143"/>
      <c r="DY36" s="143"/>
      <c r="DZ36" s="143"/>
      <c r="EA36" s="143"/>
      <c r="EB36" s="143"/>
      <c r="EC36" s="143"/>
      <c r="ED36" s="143"/>
      <c r="EE36" s="143"/>
      <c r="EF36" s="143"/>
      <c r="EG36" s="143"/>
      <c r="EH36" s="143"/>
      <c r="EI36" s="143"/>
      <c r="EJ36" s="143"/>
      <c r="EK36" s="143"/>
      <c r="EL36" s="143"/>
      <c r="EM36" s="143"/>
      <c r="EN36" s="143"/>
      <c r="EO36" s="143"/>
      <c r="EP36" s="143"/>
      <c r="EQ36" s="143"/>
      <c r="ER36" s="143"/>
      <c r="ES36" s="143"/>
      <c r="ET36" s="143"/>
      <c r="EU36" s="143"/>
      <c r="EV36" s="143"/>
      <c r="EW36" s="143"/>
      <c r="EX36" s="143"/>
      <c r="EY36" s="143"/>
      <c r="EZ36" s="143"/>
      <c r="FA36" s="143"/>
      <c r="FB36" s="143"/>
      <c r="FC36" s="143"/>
      <c r="FD36" s="143"/>
      <c r="FE36" s="143"/>
      <c r="FF36" s="143"/>
      <c r="FG36" s="143"/>
      <c r="FH36" s="143"/>
      <c r="FI36" s="143"/>
      <c r="FJ36" s="143"/>
      <c r="FK36" s="143"/>
      <c r="FL36" s="143"/>
      <c r="FM36" s="143"/>
      <c r="FN36" s="143"/>
      <c r="FO36" s="143"/>
      <c r="FP36" s="143"/>
      <c r="FQ36" s="143"/>
      <c r="FR36" s="143"/>
      <c r="FS36" s="143"/>
      <c r="FT36" s="143"/>
      <c r="FU36" s="143"/>
      <c r="FV36" s="143"/>
      <c r="FW36" s="143"/>
      <c r="FX36" s="143"/>
      <c r="FY36" s="143"/>
      <c r="FZ36" s="143"/>
      <c r="GA36" s="143"/>
      <c r="GB36" s="143"/>
      <c r="GC36" s="143"/>
      <c r="GD36" s="143"/>
      <c r="GE36" s="143"/>
      <c r="GF36" s="143"/>
      <c r="GG36" s="143"/>
      <c r="GH36" s="143"/>
      <c r="GI36" s="143"/>
      <c r="GJ36" s="143"/>
      <c r="GK36" s="143"/>
      <c r="GL36" s="143"/>
      <c r="GM36" s="143"/>
      <c r="GN36" s="143"/>
      <c r="GO36" s="143"/>
      <c r="GP36" s="143"/>
      <c r="GQ36" s="143"/>
      <c r="GR36" s="143"/>
      <c r="GS36" s="143"/>
      <c r="GT36" s="143"/>
      <c r="GU36" s="143"/>
    </row>
    <row r="37" spans="1:203" ht="13.5" customHeight="1" x14ac:dyDescent="0.25">
      <c r="A37" s="143" t="s">
        <v>154</v>
      </c>
      <c r="B37" s="385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392"/>
      <c r="N37" s="392"/>
      <c r="O37" s="392"/>
      <c r="P37" s="392"/>
      <c r="Q37" s="431">
        <f t="shared" si="33"/>
        <v>17</v>
      </c>
      <c r="R37" s="776">
        <v>6752000</v>
      </c>
      <c r="S37" s="775" t="s">
        <v>265</v>
      </c>
      <c r="T37" s="384">
        <v>1898</v>
      </c>
      <c r="U37" s="428">
        <f t="shared" si="0"/>
        <v>1898</v>
      </c>
      <c r="V37" s="428" t="e">
        <f t="shared" si="1"/>
        <v>#VALUE!</v>
      </c>
      <c r="W37" s="429" t="e">
        <f t="shared" si="2"/>
        <v>#VALUE!</v>
      </c>
      <c r="X37" s="429" t="e">
        <f t="shared" si="3"/>
        <v>#VALUE!</v>
      </c>
      <c r="Y37" s="429" t="e">
        <f t="shared" si="4"/>
        <v>#VALUE!</v>
      </c>
      <c r="Z37" s="429" t="e">
        <f t="shared" si="5"/>
        <v>#VALUE!</v>
      </c>
      <c r="AA37" s="429" t="e">
        <f t="shared" si="6"/>
        <v>#VALUE!</v>
      </c>
      <c r="AB37" s="429" t="e">
        <f t="shared" si="7"/>
        <v>#VALUE!</v>
      </c>
      <c r="AC37" s="429" t="e">
        <f t="shared" si="8"/>
        <v>#VALUE!</v>
      </c>
      <c r="AD37" s="429" t="e">
        <f t="shared" si="9"/>
        <v>#VALUE!</v>
      </c>
      <c r="AE37" s="429" t="e">
        <f t="shared" si="10"/>
        <v>#VALUE!</v>
      </c>
      <c r="AF37" s="429" t="e">
        <f t="shared" si="11"/>
        <v>#VALUE!</v>
      </c>
      <c r="AG37" s="429" t="e">
        <f t="shared" si="12"/>
        <v>#VALUE!</v>
      </c>
      <c r="AH37" s="430" t="e">
        <f t="shared" si="13"/>
        <v>#VALUE!</v>
      </c>
      <c r="AI37" s="781">
        <v>1900</v>
      </c>
      <c r="AJ37" s="766"/>
      <c r="AK37" s="766"/>
      <c r="AL37" s="782"/>
      <c r="AM37" s="413">
        <f t="shared" si="14"/>
        <v>0</v>
      </c>
      <c r="AN37" s="29"/>
      <c r="AO37" s="371" t="str">
        <f t="shared" si="15"/>
        <v>no outlier detected</v>
      </c>
      <c r="AP37" s="371" t="str">
        <f t="shared" si="16"/>
        <v>no outlier detected</v>
      </c>
      <c r="AQ37" s="806" t="str">
        <f t="shared" si="17"/>
        <v>----</v>
      </c>
      <c r="AR37" s="806"/>
      <c r="AS37" s="431">
        <f t="shared" si="18"/>
        <v>109</v>
      </c>
      <c r="AT37" s="432">
        <f t="shared" si="19"/>
        <v>1.2110091743119267</v>
      </c>
      <c r="AU37" s="433">
        <f t="shared" si="20"/>
        <v>7.5496091651545321</v>
      </c>
      <c r="AV37" s="433">
        <f t="shared" si="21"/>
        <v>0</v>
      </c>
      <c r="AW37" s="433">
        <f t="shared" si="22"/>
        <v>7.5496091651545321</v>
      </c>
      <c r="AX37" s="433" t="str">
        <f t="shared" si="23"/>
        <v>----</v>
      </c>
      <c r="AY37" s="432" t="str">
        <f t="shared" si="24"/>
        <v>----</v>
      </c>
      <c r="AZ37" s="432">
        <f t="shared" si="25"/>
        <v>1.2110091743119267</v>
      </c>
      <c r="BA37" s="434" t="str">
        <f t="shared" si="26"/>
        <v>----</v>
      </c>
      <c r="BB37" s="435">
        <f t="shared" si="27"/>
        <v>0</v>
      </c>
      <c r="BC37" s="434" t="e">
        <f t="shared" si="28"/>
        <v>#VALUE!</v>
      </c>
      <c r="BD37" s="434">
        <f t="shared" si="29"/>
        <v>0</v>
      </c>
      <c r="BE37" s="434" t="e">
        <f t="shared" si="30"/>
        <v>#VALUE!</v>
      </c>
      <c r="BF37" s="436">
        <f t="shared" si="31"/>
        <v>1.2110091743119267</v>
      </c>
      <c r="BG37" s="437">
        <f t="shared" si="32"/>
        <v>1900</v>
      </c>
      <c r="BH37" s="434"/>
      <c r="BI37" s="455"/>
      <c r="BJ37" s="392"/>
      <c r="BK37" s="415" t="s">
        <v>226</v>
      </c>
      <c r="BL37" s="415"/>
      <c r="BM37" s="601">
        <v>0.33872014359255581</v>
      </c>
      <c r="BN37" s="392"/>
      <c r="BO37" s="392"/>
      <c r="BP37" s="602">
        <v>100</v>
      </c>
      <c r="BQ37" s="603">
        <f t="shared" ref="BQ37:BQ42" si="79">1/BP37*100</f>
        <v>1</v>
      </c>
      <c r="BR37" s="604">
        <f>MATCH($BM$42,Tables!$B$4:$B$54)</f>
        <v>26</v>
      </c>
      <c r="BS37" s="605">
        <f>LOOKUP(BR37,Tables!$A$4:$A$54,Tables!$B$4:$B$54)</f>
        <v>0.49999999999999845</v>
      </c>
      <c r="BT37" s="605">
        <f>LOOKUP(BR37+1,Tables!$A$4:$A$54,Tables!$B$4:$B$54)</f>
        <v>0.59999999999999842</v>
      </c>
      <c r="BU37" s="605">
        <f>LOOKUP(BR37,Tables!$A$4:$A$54,Tables!$J$4:$J$54)</f>
        <v>2.6857199999999999</v>
      </c>
      <c r="BV37" s="605">
        <f>LOOKUP(BR37+1,Tables!$A$4:$A$54,Tables!$J$4:$J$54)</f>
        <v>2.7551399999999999</v>
      </c>
      <c r="BW37" s="490">
        <f t="shared" si="75"/>
        <v>2.7160142304576183</v>
      </c>
      <c r="BX37" s="606">
        <f t="shared" ref="BX37:BX44" si="80">$BM$24+BW37*$BM$25</f>
        <v>9.4304626098582531</v>
      </c>
      <c r="BY37" s="607">
        <f t="shared" si="76"/>
        <v>12462.290576777057</v>
      </c>
      <c r="BZ37" s="607">
        <f t="shared" si="64"/>
        <v>12500</v>
      </c>
      <c r="CA37" s="608">
        <f t="shared" si="38"/>
        <v>2.7160142304576183</v>
      </c>
      <c r="CB37" s="609">
        <f t="shared" si="39"/>
        <v>7.356080387662792</v>
      </c>
      <c r="CC37" s="610">
        <f t="shared" si="40"/>
        <v>3.0596206176100575</v>
      </c>
      <c r="CD37" s="611">
        <f t="shared" si="41"/>
        <v>2.4295273154768418</v>
      </c>
      <c r="CE37" s="611">
        <f t="shared" si="42"/>
        <v>9.6041412458873552</v>
      </c>
      <c r="CF37" s="607">
        <f t="shared" si="77"/>
        <v>14826.052938858165</v>
      </c>
      <c r="CG37" s="607">
        <f t="shared" si="71"/>
        <v>14800</v>
      </c>
      <c r="CH37" s="611">
        <f t="shared" si="45"/>
        <v>9.2856554744426578</v>
      </c>
      <c r="CI37" s="612">
        <f t="shared" si="78"/>
        <v>10782.238483560945</v>
      </c>
      <c r="CJ37" s="613">
        <f t="shared" si="74"/>
        <v>10800</v>
      </c>
      <c r="CK37" s="464"/>
      <c r="CL37" s="465"/>
      <c r="CM37" s="572">
        <v>8</v>
      </c>
      <c r="CN37" s="573" t="str">
        <f t="shared" si="49"/>
        <v>1889-06-01</v>
      </c>
      <c r="CO37" s="574">
        <f t="shared" si="50"/>
        <v>2100</v>
      </c>
      <c r="CP37" s="575" t="str">
        <f t="shared" si="51"/>
        <v>n</v>
      </c>
      <c r="CQ37" s="576" t="str">
        <f t="shared" si="52"/>
        <v>n</v>
      </c>
      <c r="CR37" s="392"/>
      <c r="CS37" s="572">
        <v>58</v>
      </c>
      <c r="CT37" s="573">
        <f t="shared" si="53"/>
        <v>14402</v>
      </c>
      <c r="CU37" s="574">
        <f t="shared" si="54"/>
        <v>2580</v>
      </c>
      <c r="CV37" s="575" t="str">
        <f t="shared" si="55"/>
        <v>n</v>
      </c>
      <c r="CW37" s="576" t="str">
        <f t="shared" si="56"/>
        <v>n</v>
      </c>
      <c r="CX37" s="392"/>
      <c r="CY37" s="572">
        <v>108</v>
      </c>
      <c r="CZ37" s="577">
        <f t="shared" si="57"/>
        <v>32659</v>
      </c>
      <c r="DA37" s="578">
        <f t="shared" si="58"/>
        <v>1570</v>
      </c>
      <c r="DB37" s="575" t="str">
        <f t="shared" si="59"/>
        <v>n</v>
      </c>
      <c r="DC37" s="579" t="str">
        <f t="shared" si="60"/>
        <v>n</v>
      </c>
      <c r="DD37" s="407"/>
      <c r="DE37" s="405"/>
      <c r="DF37" s="392"/>
      <c r="DG37" s="392"/>
      <c r="DH37" s="392"/>
      <c r="DI37" s="392"/>
      <c r="DJ37" s="392"/>
      <c r="DK37" s="392"/>
      <c r="DL37" s="392"/>
      <c r="DM37" s="392"/>
      <c r="DN37" s="407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3"/>
      <c r="EJ37" s="143"/>
      <c r="EK37" s="143"/>
      <c r="EL37" s="143"/>
      <c r="EM37" s="143"/>
      <c r="EN37" s="143"/>
      <c r="EO37" s="143"/>
      <c r="EP37" s="143"/>
      <c r="EQ37" s="143"/>
      <c r="ER37" s="143"/>
      <c r="ES37" s="143"/>
      <c r="ET37" s="143"/>
      <c r="EU37" s="143"/>
      <c r="EV37" s="143"/>
      <c r="EW37" s="143"/>
      <c r="EX37" s="143"/>
      <c r="EY37" s="143"/>
      <c r="EZ37" s="143"/>
      <c r="FA37" s="143"/>
      <c r="FB37" s="143"/>
      <c r="FC37" s="143"/>
      <c r="FD37" s="143"/>
      <c r="FE37" s="143"/>
      <c r="FF37" s="143"/>
      <c r="FG37" s="143"/>
      <c r="FH37" s="143"/>
      <c r="FI37" s="143"/>
      <c r="FJ37" s="143"/>
      <c r="FK37" s="143"/>
      <c r="FL37" s="143"/>
      <c r="FM37" s="143"/>
      <c r="FN37" s="143"/>
      <c r="FO37" s="143"/>
      <c r="FP37" s="143"/>
      <c r="FQ37" s="143"/>
      <c r="FR37" s="143"/>
      <c r="FS37" s="143"/>
      <c r="FT37" s="143"/>
      <c r="FU37" s="143"/>
      <c r="FV37" s="143"/>
      <c r="FW37" s="143"/>
      <c r="FX37" s="143"/>
      <c r="FY37" s="143"/>
      <c r="FZ37" s="143"/>
      <c r="GA37" s="143"/>
      <c r="GB37" s="143"/>
      <c r="GC37" s="143"/>
      <c r="GD37" s="143"/>
      <c r="GE37" s="143"/>
      <c r="GF37" s="143"/>
      <c r="GG37" s="143"/>
      <c r="GH37" s="143"/>
      <c r="GI37" s="143"/>
      <c r="GJ37" s="143"/>
      <c r="GK37" s="143"/>
      <c r="GL37" s="143"/>
      <c r="GM37" s="143"/>
      <c r="GN37" s="143"/>
      <c r="GO37" s="143"/>
      <c r="GP37" s="143"/>
      <c r="GQ37" s="143"/>
      <c r="GR37" s="143"/>
      <c r="GS37" s="143"/>
      <c r="GT37" s="143"/>
      <c r="GU37" s="143"/>
    </row>
    <row r="38" spans="1:203" x14ac:dyDescent="0.25">
      <c r="A38" s="143" t="s">
        <v>171</v>
      </c>
      <c r="B38" s="385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392"/>
      <c r="N38" s="392"/>
      <c r="O38" s="392"/>
      <c r="P38" s="392"/>
      <c r="Q38" s="431">
        <f t="shared" si="33"/>
        <v>18</v>
      </c>
      <c r="R38" s="776">
        <v>6752000</v>
      </c>
      <c r="S38" s="775" t="s">
        <v>266</v>
      </c>
      <c r="T38" s="384">
        <v>1899</v>
      </c>
      <c r="U38" s="428">
        <f t="shared" si="0"/>
        <v>1899</v>
      </c>
      <c r="V38" s="428" t="e">
        <f t="shared" si="1"/>
        <v>#VALUE!</v>
      </c>
      <c r="W38" s="429" t="e">
        <f t="shared" si="2"/>
        <v>#VALUE!</v>
      </c>
      <c r="X38" s="429" t="e">
        <f t="shared" si="3"/>
        <v>#VALUE!</v>
      </c>
      <c r="Y38" s="429" t="e">
        <f t="shared" si="4"/>
        <v>#VALUE!</v>
      </c>
      <c r="Z38" s="429" t="e">
        <f t="shared" si="5"/>
        <v>#VALUE!</v>
      </c>
      <c r="AA38" s="429" t="e">
        <f t="shared" si="6"/>
        <v>#VALUE!</v>
      </c>
      <c r="AB38" s="429" t="e">
        <f t="shared" si="7"/>
        <v>#VALUE!</v>
      </c>
      <c r="AC38" s="429" t="e">
        <f t="shared" si="8"/>
        <v>#VALUE!</v>
      </c>
      <c r="AD38" s="429" t="e">
        <f t="shared" si="9"/>
        <v>#VALUE!</v>
      </c>
      <c r="AE38" s="429" t="e">
        <f t="shared" si="10"/>
        <v>#VALUE!</v>
      </c>
      <c r="AF38" s="429" t="e">
        <f t="shared" si="11"/>
        <v>#VALUE!</v>
      </c>
      <c r="AG38" s="429" t="e">
        <f t="shared" si="12"/>
        <v>#VALUE!</v>
      </c>
      <c r="AH38" s="430" t="e">
        <f t="shared" si="13"/>
        <v>#VALUE!</v>
      </c>
      <c r="AI38" s="781">
        <v>4200</v>
      </c>
      <c r="AJ38" s="766"/>
      <c r="AK38" s="766"/>
      <c r="AL38" s="782"/>
      <c r="AM38" s="413">
        <f t="shared" si="14"/>
        <v>0</v>
      </c>
      <c r="AN38" s="29"/>
      <c r="AO38" s="371" t="str">
        <f t="shared" si="15"/>
        <v>no outlier detected</v>
      </c>
      <c r="AP38" s="371" t="str">
        <f t="shared" si="16"/>
        <v>no outlier detected</v>
      </c>
      <c r="AQ38" s="806" t="str">
        <f t="shared" si="17"/>
        <v>----</v>
      </c>
      <c r="AR38" s="806"/>
      <c r="AS38" s="431">
        <f t="shared" si="18"/>
        <v>32</v>
      </c>
      <c r="AT38" s="432">
        <f t="shared" si="19"/>
        <v>4.125</v>
      </c>
      <c r="AU38" s="433">
        <f t="shared" si="20"/>
        <v>8.3428398042714598</v>
      </c>
      <c r="AV38" s="433">
        <f t="shared" si="21"/>
        <v>0</v>
      </c>
      <c r="AW38" s="433">
        <f t="shared" si="22"/>
        <v>8.3428398042714598</v>
      </c>
      <c r="AX38" s="433" t="str">
        <f t="shared" si="23"/>
        <v>----</v>
      </c>
      <c r="AY38" s="432" t="str">
        <f t="shared" si="24"/>
        <v>----</v>
      </c>
      <c r="AZ38" s="432">
        <f t="shared" si="25"/>
        <v>4.125</v>
      </c>
      <c r="BA38" s="434" t="str">
        <f t="shared" si="26"/>
        <v>----</v>
      </c>
      <c r="BB38" s="435">
        <f t="shared" si="27"/>
        <v>0</v>
      </c>
      <c r="BC38" s="434" t="e">
        <f t="shared" si="28"/>
        <v>#VALUE!</v>
      </c>
      <c r="BD38" s="434">
        <f t="shared" si="29"/>
        <v>0</v>
      </c>
      <c r="BE38" s="434" t="e">
        <f t="shared" si="30"/>
        <v>#VALUE!</v>
      </c>
      <c r="BF38" s="436">
        <f t="shared" si="31"/>
        <v>4.125</v>
      </c>
      <c r="BG38" s="437">
        <f t="shared" si="32"/>
        <v>4200</v>
      </c>
      <c r="BH38" s="434"/>
      <c r="BI38" s="455"/>
      <c r="BJ38" s="392"/>
      <c r="BK38" s="415" t="s">
        <v>95</v>
      </c>
      <c r="BL38" s="415"/>
      <c r="BM38" s="614">
        <f>IF(ABS(BM26)&lt;=0.9,-0.33+0.08*ABS(BM26),-0.52+0.3*ABS(BM26))</f>
        <v>-0.29083509999911239</v>
      </c>
      <c r="BN38" s="392"/>
      <c r="BO38" s="392"/>
      <c r="BP38" s="615">
        <v>50</v>
      </c>
      <c r="BQ38" s="616">
        <f t="shared" si="79"/>
        <v>2</v>
      </c>
      <c r="BR38" s="604">
        <f>MATCH($BM$42,Tables!$B$4:$B$54)</f>
        <v>26</v>
      </c>
      <c r="BS38" s="617">
        <f>LOOKUP(BR38,Tables!$A$4:$A$54,Tables!$B$4:$B$54)</f>
        <v>0.49999999999999845</v>
      </c>
      <c r="BT38" s="617">
        <f>LOOKUP(BR38+1,Tables!$A$4:$A$54,Tables!$B$4:$B$54)</f>
        <v>0.59999999999999842</v>
      </c>
      <c r="BU38" s="617">
        <f>LOOKUP(BR38,Tables!$A$4:$A$54,Tables!$I$4:$I$54)</f>
        <v>2.3108399999999998</v>
      </c>
      <c r="BV38" s="617">
        <f>LOOKUP(BR38+1,Tables!$A$4:$A$54,Tables!$I$4:$I$54)</f>
        <v>2.3593099999999998</v>
      </c>
      <c r="BW38" s="509">
        <f t="shared" si="75"/>
        <v>2.3319918488948539</v>
      </c>
      <c r="BX38" s="618">
        <f t="shared" si="80"/>
        <v>9.2363553815636905</v>
      </c>
      <c r="BY38" s="619">
        <f t="shared" si="76"/>
        <v>10263.563535433326</v>
      </c>
      <c r="BZ38" s="619">
        <f t="shared" si="64"/>
        <v>10300</v>
      </c>
      <c r="CA38" s="620">
        <f t="shared" si="38"/>
        <v>2.3319918488948539</v>
      </c>
      <c r="CB38" s="621">
        <f t="shared" si="39"/>
        <v>5.4175330709265426</v>
      </c>
      <c r="CC38" s="622">
        <f t="shared" si="40"/>
        <v>2.636969553032344</v>
      </c>
      <c r="CD38" s="623">
        <f t="shared" si="41"/>
        <v>2.0760573868817067</v>
      </c>
      <c r="CE38" s="623">
        <f t="shared" si="42"/>
        <v>9.3905088363723976</v>
      </c>
      <c r="CF38" s="619">
        <f t="shared" si="77"/>
        <v>11974.190686116463</v>
      </c>
      <c r="CG38" s="619">
        <f t="shared" si="71"/>
        <v>12000</v>
      </c>
      <c r="CH38" s="623">
        <f t="shared" si="45"/>
        <v>9.1069912313694577</v>
      </c>
      <c r="CI38" s="624">
        <f t="shared" si="78"/>
        <v>9018.120593005151</v>
      </c>
      <c r="CJ38" s="625">
        <f t="shared" si="74"/>
        <v>9020</v>
      </c>
      <c r="CK38" s="464"/>
      <c r="CL38" s="465"/>
      <c r="CM38" s="572">
        <v>9</v>
      </c>
      <c r="CN38" s="573" t="str">
        <f t="shared" si="49"/>
        <v>1890-06-02</v>
      </c>
      <c r="CO38" s="574">
        <f t="shared" si="50"/>
        <v>1900</v>
      </c>
      <c r="CP38" s="575" t="str">
        <f t="shared" si="51"/>
        <v>n</v>
      </c>
      <c r="CQ38" s="576" t="str">
        <f t="shared" si="52"/>
        <v>n</v>
      </c>
      <c r="CR38" s="392"/>
      <c r="CS38" s="572">
        <v>59</v>
      </c>
      <c r="CT38" s="573">
        <f t="shared" si="53"/>
        <v>14840</v>
      </c>
      <c r="CU38" s="574">
        <f t="shared" si="54"/>
        <v>3510</v>
      </c>
      <c r="CV38" s="575" t="str">
        <f t="shared" si="55"/>
        <v>n</v>
      </c>
      <c r="CW38" s="576" t="str">
        <f t="shared" si="56"/>
        <v>n</v>
      </c>
      <c r="CX38" s="392"/>
      <c r="CY38" s="572">
        <v>109</v>
      </c>
      <c r="CZ38" s="577">
        <f t="shared" si="57"/>
        <v>33036</v>
      </c>
      <c r="DA38" s="578">
        <f t="shared" si="58"/>
        <v>2520</v>
      </c>
      <c r="DB38" s="575" t="str">
        <f t="shared" si="59"/>
        <v>n</v>
      </c>
      <c r="DC38" s="579" t="str">
        <f t="shared" si="60"/>
        <v>n</v>
      </c>
      <c r="DD38" s="407"/>
      <c r="DE38" s="405"/>
      <c r="DF38" s="392"/>
      <c r="DG38" s="392"/>
      <c r="DH38" s="392"/>
      <c r="DI38" s="392"/>
      <c r="DJ38" s="392"/>
      <c r="DK38" s="392"/>
      <c r="DL38" s="392"/>
      <c r="DM38" s="392"/>
      <c r="DN38" s="407"/>
      <c r="DO38" s="143"/>
      <c r="DP38" s="143"/>
      <c r="DQ38" s="143"/>
      <c r="DR38" s="143"/>
      <c r="DS38" s="143"/>
      <c r="DT38" s="143"/>
      <c r="DU38" s="143"/>
      <c r="DV38" s="143"/>
      <c r="DW38" s="143"/>
      <c r="DX38" s="143"/>
      <c r="DY38" s="143"/>
      <c r="DZ38" s="143"/>
      <c r="EA38" s="143"/>
      <c r="EB38" s="143"/>
      <c r="EC38" s="143"/>
      <c r="ED38" s="143"/>
      <c r="EE38" s="143"/>
      <c r="EF38" s="143"/>
      <c r="EG38" s="143"/>
      <c r="EH38" s="143"/>
      <c r="EI38" s="143"/>
      <c r="EJ38" s="143"/>
      <c r="EK38" s="143"/>
      <c r="EL38" s="143"/>
      <c r="EM38" s="143"/>
      <c r="EN38" s="143"/>
      <c r="EO38" s="143"/>
      <c r="EP38" s="143"/>
      <c r="EQ38" s="143"/>
      <c r="ER38" s="143"/>
      <c r="ES38" s="143"/>
      <c r="ET38" s="143"/>
      <c r="EU38" s="143"/>
      <c r="EV38" s="143"/>
      <c r="EW38" s="143"/>
      <c r="EX38" s="143"/>
      <c r="EY38" s="143"/>
      <c r="EZ38" s="143"/>
      <c r="FA38" s="143"/>
      <c r="FB38" s="143"/>
      <c r="FC38" s="143"/>
      <c r="FD38" s="143"/>
      <c r="FE38" s="143"/>
      <c r="FF38" s="143"/>
      <c r="FG38" s="143"/>
      <c r="FH38" s="143"/>
      <c r="FI38" s="143"/>
      <c r="FJ38" s="143"/>
      <c r="FK38" s="143"/>
      <c r="FL38" s="143"/>
      <c r="FM38" s="143"/>
      <c r="FN38" s="143"/>
      <c r="FO38" s="143"/>
      <c r="FP38" s="143"/>
      <c r="FQ38" s="143"/>
      <c r="FR38" s="143"/>
      <c r="FS38" s="143"/>
      <c r="FT38" s="143"/>
      <c r="FU38" s="143"/>
      <c r="FV38" s="143"/>
      <c r="FW38" s="143"/>
      <c r="FX38" s="143"/>
      <c r="FY38" s="143"/>
      <c r="FZ38" s="143"/>
      <c r="GA38" s="143"/>
      <c r="GB38" s="143"/>
      <c r="GC38" s="143"/>
      <c r="GD38" s="143"/>
      <c r="GE38" s="143"/>
      <c r="GF38" s="143"/>
      <c r="GG38" s="143"/>
      <c r="GH38" s="143"/>
      <c r="GI38" s="143"/>
      <c r="GJ38" s="143"/>
      <c r="GK38" s="143"/>
      <c r="GL38" s="143"/>
      <c r="GM38" s="143"/>
      <c r="GN38" s="143"/>
      <c r="GO38" s="143"/>
      <c r="GP38" s="143"/>
      <c r="GQ38" s="143"/>
      <c r="GR38" s="143"/>
      <c r="GS38" s="143"/>
      <c r="GT38" s="143"/>
      <c r="GU38" s="143"/>
    </row>
    <row r="39" spans="1:203" x14ac:dyDescent="0.25">
      <c r="A39" s="143"/>
      <c r="B39" s="385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392"/>
      <c r="N39" s="392"/>
      <c r="O39" s="392"/>
      <c r="P39" s="392"/>
      <c r="Q39" s="431">
        <f t="shared" si="33"/>
        <v>19</v>
      </c>
      <c r="R39" s="776">
        <v>6752000</v>
      </c>
      <c r="S39" s="775">
        <v>150</v>
      </c>
      <c r="T39" s="384">
        <f t="shared" ref="T39:T52" si="81">IF(S39&gt;0,IF(MONTH(S39)&gt;=10,YEAR(S39)+1,YEAR(S39)),"----")</f>
        <v>1900</v>
      </c>
      <c r="U39" s="428">
        <f t="shared" si="0"/>
        <v>1900</v>
      </c>
      <c r="V39" s="428">
        <f t="shared" si="1"/>
        <v>5</v>
      </c>
      <c r="W39" s="429">
        <f t="shared" si="2"/>
        <v>0</v>
      </c>
      <c r="X39" s="429">
        <f t="shared" si="3"/>
        <v>0</v>
      </c>
      <c r="Y39" s="429">
        <f t="shared" si="4"/>
        <v>0</v>
      </c>
      <c r="Z39" s="429">
        <f t="shared" si="5"/>
        <v>0</v>
      </c>
      <c r="AA39" s="429">
        <f t="shared" si="6"/>
        <v>1</v>
      </c>
      <c r="AB39" s="429">
        <f t="shared" si="7"/>
        <v>0</v>
      </c>
      <c r="AC39" s="429">
        <f t="shared" si="8"/>
        <v>0</v>
      </c>
      <c r="AD39" s="429">
        <f t="shared" si="9"/>
        <v>0</v>
      </c>
      <c r="AE39" s="429">
        <f t="shared" si="10"/>
        <v>0</v>
      </c>
      <c r="AF39" s="429">
        <f t="shared" si="11"/>
        <v>0</v>
      </c>
      <c r="AG39" s="429">
        <f t="shared" si="12"/>
        <v>0</v>
      </c>
      <c r="AH39" s="430">
        <f t="shared" si="13"/>
        <v>0</v>
      </c>
      <c r="AI39" s="781">
        <v>5000</v>
      </c>
      <c r="AJ39" s="766"/>
      <c r="AK39" s="766"/>
      <c r="AL39" s="782"/>
      <c r="AM39" s="413">
        <f t="shared" si="14"/>
        <v>0</v>
      </c>
      <c r="AN39" s="29"/>
      <c r="AO39" s="371" t="str">
        <f t="shared" si="15"/>
        <v>no outlier detected</v>
      </c>
      <c r="AP39" s="371" t="str">
        <f t="shared" si="16"/>
        <v>no outlier detected</v>
      </c>
      <c r="AQ39" s="806" t="str">
        <f t="shared" si="17"/>
        <v>----</v>
      </c>
      <c r="AR39" s="806"/>
      <c r="AS39" s="431">
        <f t="shared" si="18"/>
        <v>19</v>
      </c>
      <c r="AT39" s="432">
        <f t="shared" si="19"/>
        <v>6.9473684210526319</v>
      </c>
      <c r="AU39" s="433">
        <f t="shared" si="20"/>
        <v>8.5171931914162382</v>
      </c>
      <c r="AV39" s="433">
        <f t="shared" si="21"/>
        <v>0</v>
      </c>
      <c r="AW39" s="433">
        <f t="shared" si="22"/>
        <v>8.5171931914162382</v>
      </c>
      <c r="AX39" s="433" t="str">
        <f t="shared" si="23"/>
        <v>----</v>
      </c>
      <c r="AY39" s="432" t="str">
        <f t="shared" si="24"/>
        <v>----</v>
      </c>
      <c r="AZ39" s="432">
        <f t="shared" si="25"/>
        <v>6.9473684210526319</v>
      </c>
      <c r="BA39" s="434" t="str">
        <f t="shared" si="26"/>
        <v>----</v>
      </c>
      <c r="BB39" s="435">
        <f t="shared" si="27"/>
        <v>0</v>
      </c>
      <c r="BC39" s="434" t="e">
        <f t="shared" si="28"/>
        <v>#VALUE!</v>
      </c>
      <c r="BD39" s="434">
        <f t="shared" si="29"/>
        <v>0</v>
      </c>
      <c r="BE39" s="434" t="e">
        <f t="shared" si="30"/>
        <v>#VALUE!</v>
      </c>
      <c r="BF39" s="436">
        <f t="shared" si="31"/>
        <v>6.9473684210526319</v>
      </c>
      <c r="BG39" s="437">
        <f t="shared" si="32"/>
        <v>5000</v>
      </c>
      <c r="BH39" s="434"/>
      <c r="BI39" s="455"/>
      <c r="BJ39" s="392"/>
      <c r="BK39" s="415" t="s">
        <v>96</v>
      </c>
      <c r="BL39" s="415"/>
      <c r="BM39" s="614">
        <f>IF(ABS(BM26)&lt;=1.5,0.94-0.26*ABS(BM26),0.55)</f>
        <v>0.81271407499711512</v>
      </c>
      <c r="BN39" s="392"/>
      <c r="BO39" s="392"/>
      <c r="BP39" s="626">
        <v>25</v>
      </c>
      <c r="BQ39" s="627">
        <f t="shared" si="79"/>
        <v>4</v>
      </c>
      <c r="BR39" s="627">
        <f>MATCH($BM$42,Tables!$B$4:$B$54)</f>
        <v>26</v>
      </c>
      <c r="BS39" s="628">
        <f>LOOKUP(BR39,Tables!$A$4:$A$54,Tables!$B$4:$B$54)</f>
        <v>0.49999999999999845</v>
      </c>
      <c r="BT39" s="628">
        <f>LOOKUP(BR39+1,Tables!$A$4:$A$54,Tables!$B$4:$B$54)</f>
        <v>0.59999999999999842</v>
      </c>
      <c r="BU39" s="628">
        <f>LOOKUP(BR39,Tables!$A$4:$A$54,Tables!$H$4:$H$54)</f>
        <v>1.91022</v>
      </c>
      <c r="BV39" s="628">
        <f>LOOKUP(BR39+1,Tables!$A$4:$A$54,Tables!$H$4:$H$54)</f>
        <v>1.93896</v>
      </c>
      <c r="BW39" s="524">
        <f t="shared" si="75"/>
        <v>1.9227618637763173</v>
      </c>
      <c r="BX39" s="629">
        <f t="shared" si="80"/>
        <v>9.0295067655451948</v>
      </c>
      <c r="BY39" s="630">
        <f t="shared" si="76"/>
        <v>8345.742149253043</v>
      </c>
      <c r="BZ39" s="630">
        <f t="shared" si="64"/>
        <v>8350</v>
      </c>
      <c r="CA39" s="631">
        <f t="shared" si="38"/>
        <v>1.9227618637763173</v>
      </c>
      <c r="CB39" s="632">
        <f t="shared" si="39"/>
        <v>3.6763602724070812</v>
      </c>
      <c r="CC39" s="633">
        <f t="shared" si="40"/>
        <v>2.1882436631595028</v>
      </c>
      <c r="CD39" s="634">
        <f t="shared" si="41"/>
        <v>1.6977169448553528</v>
      </c>
      <c r="CE39" s="634">
        <f t="shared" si="42"/>
        <v>9.1636966948696692</v>
      </c>
      <c r="CF39" s="630">
        <f t="shared" si="77"/>
        <v>9544.2742134804648</v>
      </c>
      <c r="CG39" s="630">
        <f t="shared" si="71"/>
        <v>9540</v>
      </c>
      <c r="CH39" s="634">
        <f t="shared" si="45"/>
        <v>8.9157559855105593</v>
      </c>
      <c r="CI39" s="635">
        <f t="shared" si="78"/>
        <v>7448.4108918252705</v>
      </c>
      <c r="CJ39" s="636">
        <f t="shared" si="74"/>
        <v>7450</v>
      </c>
      <c r="CK39" s="464"/>
      <c r="CL39" s="465"/>
      <c r="CM39" s="637">
        <v>10</v>
      </c>
      <c r="CN39" s="638" t="str">
        <f t="shared" si="49"/>
        <v>1891-06-09</v>
      </c>
      <c r="CO39" s="639">
        <f t="shared" si="50"/>
        <v>21000</v>
      </c>
      <c r="CP39" s="640" t="str">
        <f t="shared" si="51"/>
        <v>n</v>
      </c>
      <c r="CQ39" s="641" t="str">
        <f t="shared" si="52"/>
        <v>y</v>
      </c>
      <c r="CR39" s="392"/>
      <c r="CS39" s="637">
        <v>60</v>
      </c>
      <c r="CT39" s="638">
        <f t="shared" si="53"/>
        <v>15122</v>
      </c>
      <c r="CU39" s="639">
        <f t="shared" si="54"/>
        <v>2180</v>
      </c>
      <c r="CV39" s="640" t="str">
        <f t="shared" si="55"/>
        <v>n</v>
      </c>
      <c r="CW39" s="641" t="str">
        <f t="shared" si="56"/>
        <v>n</v>
      </c>
      <c r="CX39" s="392"/>
      <c r="CY39" s="637">
        <v>110</v>
      </c>
      <c r="CZ39" s="642">
        <f t="shared" si="57"/>
        <v>33391</v>
      </c>
      <c r="DA39" s="643">
        <f t="shared" si="58"/>
        <v>4520</v>
      </c>
      <c r="DB39" s="640" t="str">
        <f t="shared" si="59"/>
        <v>n</v>
      </c>
      <c r="DC39" s="644" t="str">
        <f t="shared" si="60"/>
        <v>n</v>
      </c>
      <c r="DD39" s="407"/>
      <c r="DE39" s="405"/>
      <c r="DF39" s="392"/>
      <c r="DG39" s="392"/>
      <c r="DH39" s="392"/>
      <c r="DI39" s="392"/>
      <c r="DJ39" s="392"/>
      <c r="DK39" s="392"/>
      <c r="DL39" s="392"/>
      <c r="DM39" s="392"/>
      <c r="DN39" s="407"/>
      <c r="DO39" s="143"/>
      <c r="DP39" s="143"/>
      <c r="DQ39" s="143"/>
      <c r="DR39" s="143"/>
      <c r="DS39" s="143"/>
      <c r="DT39" s="143"/>
      <c r="DU39" s="143"/>
      <c r="DV39" s="143"/>
      <c r="DW39" s="143"/>
      <c r="DX39" s="143"/>
      <c r="DY39" s="143"/>
      <c r="DZ39" s="143"/>
      <c r="EA39" s="143"/>
      <c r="EB39" s="143"/>
      <c r="EC39" s="143"/>
      <c r="ED39" s="143"/>
      <c r="EE39" s="143"/>
      <c r="EF39" s="143"/>
      <c r="EG39" s="143"/>
      <c r="EH39" s="143"/>
      <c r="EI39" s="143"/>
      <c r="EJ39" s="143"/>
      <c r="EK39" s="143"/>
      <c r="EL39" s="143"/>
      <c r="EM39" s="143"/>
      <c r="EN39" s="143"/>
      <c r="EO39" s="143"/>
      <c r="EP39" s="143"/>
      <c r="EQ39" s="143"/>
      <c r="ER39" s="143"/>
      <c r="ES39" s="143"/>
      <c r="ET39" s="143"/>
      <c r="EU39" s="143"/>
      <c r="EV39" s="143"/>
      <c r="EW39" s="143"/>
      <c r="EX39" s="143"/>
      <c r="EY39" s="143"/>
      <c r="EZ39" s="143"/>
      <c r="FA39" s="143"/>
      <c r="FB39" s="143"/>
      <c r="FC39" s="143"/>
      <c r="FD39" s="143"/>
      <c r="FE39" s="143"/>
      <c r="FF39" s="143"/>
      <c r="FG39" s="143"/>
      <c r="FH39" s="143"/>
      <c r="FI39" s="143"/>
      <c r="FJ39" s="143"/>
      <c r="FK39" s="143"/>
      <c r="FL39" s="143"/>
      <c r="FM39" s="143"/>
      <c r="FN39" s="143"/>
      <c r="FO39" s="143"/>
      <c r="FP39" s="143"/>
      <c r="FQ39" s="143"/>
      <c r="FR39" s="143"/>
      <c r="FS39" s="143"/>
      <c r="FT39" s="143"/>
      <c r="FU39" s="143"/>
      <c r="FV39" s="143"/>
      <c r="FW39" s="143"/>
      <c r="FX39" s="143"/>
      <c r="FY39" s="143"/>
      <c r="FZ39" s="143"/>
      <c r="GA39" s="143"/>
      <c r="GB39" s="143"/>
      <c r="GC39" s="143"/>
      <c r="GD39" s="143"/>
      <c r="GE39" s="143"/>
      <c r="GF39" s="143"/>
      <c r="GG39" s="143"/>
      <c r="GH39" s="143"/>
      <c r="GI39" s="143"/>
      <c r="GJ39" s="143"/>
      <c r="GK39" s="143"/>
      <c r="GL39" s="143"/>
      <c r="GM39" s="143"/>
      <c r="GN39" s="143"/>
      <c r="GO39" s="143"/>
      <c r="GP39" s="143"/>
      <c r="GQ39" s="143"/>
      <c r="GR39" s="143"/>
      <c r="GS39" s="143"/>
      <c r="GT39" s="143"/>
      <c r="GU39" s="143"/>
    </row>
    <row r="40" spans="1:203" ht="14.25" customHeight="1" x14ac:dyDescent="0.25">
      <c r="A40" s="143" t="s">
        <v>189</v>
      </c>
      <c r="B40" s="385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392"/>
      <c r="N40" s="392"/>
      <c r="O40" s="392"/>
      <c r="P40" s="392"/>
      <c r="Q40" s="540">
        <f t="shared" si="33"/>
        <v>20</v>
      </c>
      <c r="R40" s="777">
        <v>6752000</v>
      </c>
      <c r="S40" s="778">
        <v>507</v>
      </c>
      <c r="T40" s="539">
        <f t="shared" si="81"/>
        <v>1901</v>
      </c>
      <c r="U40" s="428">
        <f t="shared" si="0"/>
        <v>1901</v>
      </c>
      <c r="V40" s="428">
        <f t="shared" si="1"/>
        <v>5</v>
      </c>
      <c r="W40" s="429">
        <f t="shared" si="2"/>
        <v>0</v>
      </c>
      <c r="X40" s="429">
        <f t="shared" si="3"/>
        <v>0</v>
      </c>
      <c r="Y40" s="429">
        <f t="shared" si="4"/>
        <v>0</v>
      </c>
      <c r="Z40" s="429">
        <f t="shared" si="5"/>
        <v>0</v>
      </c>
      <c r="AA40" s="429">
        <f t="shared" si="6"/>
        <v>1</v>
      </c>
      <c r="AB40" s="429">
        <f t="shared" si="7"/>
        <v>0</v>
      </c>
      <c r="AC40" s="429">
        <f t="shared" si="8"/>
        <v>0</v>
      </c>
      <c r="AD40" s="429">
        <f t="shared" si="9"/>
        <v>0</v>
      </c>
      <c r="AE40" s="429">
        <f t="shared" si="10"/>
        <v>0</v>
      </c>
      <c r="AF40" s="429">
        <f t="shared" si="11"/>
        <v>0</v>
      </c>
      <c r="AG40" s="429">
        <f t="shared" si="12"/>
        <v>0</v>
      </c>
      <c r="AH40" s="430">
        <f t="shared" si="13"/>
        <v>0</v>
      </c>
      <c r="AI40" s="783">
        <v>12000</v>
      </c>
      <c r="AJ40" s="784"/>
      <c r="AK40" s="784"/>
      <c r="AL40" s="785"/>
      <c r="AM40" s="413">
        <f t="shared" si="14"/>
        <v>0</v>
      </c>
      <c r="AN40" s="29"/>
      <c r="AO40" s="372" t="str">
        <f t="shared" si="15"/>
        <v>no outlier detected</v>
      </c>
      <c r="AP40" s="372" t="str">
        <f t="shared" si="16"/>
        <v>no outlier detected</v>
      </c>
      <c r="AQ40" s="807" t="str">
        <f t="shared" si="17"/>
        <v>----</v>
      </c>
      <c r="AR40" s="807"/>
      <c r="AS40" s="540">
        <f t="shared" si="18"/>
        <v>2</v>
      </c>
      <c r="AT40" s="541">
        <f t="shared" si="19"/>
        <v>66</v>
      </c>
      <c r="AU40" s="542">
        <f t="shared" si="20"/>
        <v>9.3926619287701367</v>
      </c>
      <c r="AV40" s="542">
        <f t="shared" si="21"/>
        <v>0</v>
      </c>
      <c r="AW40" s="542">
        <f t="shared" si="22"/>
        <v>9.3926619287701367</v>
      </c>
      <c r="AX40" s="542" t="str">
        <f t="shared" si="23"/>
        <v>----</v>
      </c>
      <c r="AY40" s="541" t="str">
        <f t="shared" si="24"/>
        <v>----</v>
      </c>
      <c r="AZ40" s="541">
        <f t="shared" si="25"/>
        <v>66</v>
      </c>
      <c r="BA40" s="434" t="str">
        <f t="shared" si="26"/>
        <v>----</v>
      </c>
      <c r="BB40" s="435">
        <f t="shared" si="27"/>
        <v>0</v>
      </c>
      <c r="BC40" s="434" t="e">
        <f t="shared" si="28"/>
        <v>#VALUE!</v>
      </c>
      <c r="BD40" s="434">
        <f t="shared" si="29"/>
        <v>0</v>
      </c>
      <c r="BE40" s="434" t="e">
        <f t="shared" si="30"/>
        <v>#VALUE!</v>
      </c>
      <c r="BF40" s="436">
        <f t="shared" si="31"/>
        <v>66</v>
      </c>
      <c r="BG40" s="437">
        <f t="shared" si="32"/>
        <v>12000</v>
      </c>
      <c r="BH40" s="434"/>
      <c r="BI40" s="455"/>
      <c r="BJ40" s="392"/>
      <c r="BK40" s="415" t="s">
        <v>87</v>
      </c>
      <c r="BL40" s="415"/>
      <c r="BM40" s="614">
        <f>BM26</f>
        <v>0.48956125001109541</v>
      </c>
      <c r="BN40" s="392"/>
      <c r="BO40" s="392"/>
      <c r="BP40" s="645">
        <v>10</v>
      </c>
      <c r="BQ40" s="646">
        <f t="shared" si="79"/>
        <v>10</v>
      </c>
      <c r="BR40" s="604">
        <f>MATCH($BM$42,Tables!$B$4:$B$54)</f>
        <v>26</v>
      </c>
      <c r="BS40" s="647">
        <f>LOOKUP(BR40,Tables!$A$4:$A$54,Tables!$B$4:$B$54)</f>
        <v>0.49999999999999845</v>
      </c>
      <c r="BT40" s="647">
        <f>LOOKUP(BR40+1,Tables!$A$4:$A$54,Tables!$B$4:$B$54)</f>
        <v>0.59999999999999842</v>
      </c>
      <c r="BU40" s="647">
        <f>LOOKUP(BR40,Tables!$A$4:$A$54,Tables!$G$4:$G$54)</f>
        <v>1.3230900000000001</v>
      </c>
      <c r="BV40" s="647">
        <f>LOOKUP(BR40+1,Tables!$A$4:$A$54,Tables!$G$4:$G$54)</f>
        <v>1.3285</v>
      </c>
      <c r="BW40" s="548">
        <f t="shared" si="75"/>
        <v>1.3254508727567809</v>
      </c>
      <c r="BX40" s="648">
        <f t="shared" si="80"/>
        <v>8.7275910792123899</v>
      </c>
      <c r="BY40" s="596">
        <f t="shared" si="76"/>
        <v>6170.8451153440956</v>
      </c>
      <c r="BZ40" s="596">
        <f t="shared" si="64"/>
        <v>6170</v>
      </c>
      <c r="CA40" s="597">
        <f t="shared" si="38"/>
        <v>1.3254508727567809</v>
      </c>
      <c r="CB40" s="598">
        <f t="shared" si="39"/>
        <v>1.7361671037062159</v>
      </c>
      <c r="CC40" s="594">
        <f t="shared" si="40"/>
        <v>1.5382296673429814</v>
      </c>
      <c r="CD40" s="593">
        <f t="shared" si="41"/>
        <v>1.1405471361847574</v>
      </c>
      <c r="CE40" s="593">
        <f t="shared" si="42"/>
        <v>8.8351418471882273</v>
      </c>
      <c r="CF40" s="596">
        <f t="shared" si="77"/>
        <v>6871.5284837549389</v>
      </c>
      <c r="CG40" s="596">
        <f t="shared" si="71"/>
        <v>6870</v>
      </c>
      <c r="CH40" s="593">
        <f t="shared" si="45"/>
        <v>8.6341299854572657</v>
      </c>
      <c r="CI40" s="599">
        <f t="shared" si="78"/>
        <v>5620.2419044468097</v>
      </c>
      <c r="CJ40" s="600">
        <f t="shared" si="74"/>
        <v>5620</v>
      </c>
      <c r="CK40" s="501"/>
      <c r="CL40" s="502"/>
      <c r="CM40" s="649">
        <v>11</v>
      </c>
      <c r="CN40" s="650" t="str">
        <f t="shared" si="49"/>
        <v>1892-06-21</v>
      </c>
      <c r="CO40" s="651">
        <f t="shared" si="50"/>
        <v>3200</v>
      </c>
      <c r="CP40" s="652" t="str">
        <f t="shared" si="51"/>
        <v>n</v>
      </c>
      <c r="CQ40" s="653" t="str">
        <f t="shared" si="52"/>
        <v>n</v>
      </c>
      <c r="CR40" s="392"/>
      <c r="CS40" s="649">
        <v>61</v>
      </c>
      <c r="CT40" s="650">
        <f t="shared" si="53"/>
        <v>15504</v>
      </c>
      <c r="CU40" s="651">
        <f t="shared" si="54"/>
        <v>3300</v>
      </c>
      <c r="CV40" s="652" t="str">
        <f t="shared" si="55"/>
        <v>n</v>
      </c>
      <c r="CW40" s="653" t="str">
        <f t="shared" si="56"/>
        <v>n</v>
      </c>
      <c r="CX40" s="392"/>
      <c r="CY40" s="649">
        <v>111</v>
      </c>
      <c r="CZ40" s="654">
        <f t="shared" si="57"/>
        <v>33751</v>
      </c>
      <c r="DA40" s="655">
        <f t="shared" si="58"/>
        <v>1720</v>
      </c>
      <c r="DB40" s="652" t="str">
        <f t="shared" si="59"/>
        <v>n</v>
      </c>
      <c r="DC40" s="656" t="str">
        <f t="shared" si="60"/>
        <v>n</v>
      </c>
      <c r="DD40" s="407"/>
      <c r="DE40" s="405"/>
      <c r="DF40" s="392"/>
      <c r="DG40" s="392"/>
      <c r="DH40" s="392"/>
      <c r="DI40" s="392"/>
      <c r="DJ40" s="392"/>
      <c r="DK40" s="392"/>
      <c r="DL40" s="392"/>
      <c r="DM40" s="392"/>
      <c r="DN40" s="407"/>
      <c r="DO40" s="143"/>
      <c r="DP40" s="143"/>
      <c r="DQ40" s="143"/>
      <c r="DR40" s="143"/>
      <c r="DS40" s="143"/>
      <c r="DT40" s="143"/>
      <c r="DU40" s="143"/>
      <c r="DV40" s="143"/>
      <c r="DW40" s="143"/>
      <c r="DX40" s="143"/>
      <c r="DY40" s="143"/>
      <c r="DZ40" s="143"/>
      <c r="EA40" s="143"/>
      <c r="EB40" s="143"/>
      <c r="EC40" s="143"/>
      <c r="ED40" s="143"/>
      <c r="EE40" s="143"/>
      <c r="EF40" s="143"/>
      <c r="EG40" s="143"/>
      <c r="EH40" s="143"/>
      <c r="EI40" s="143"/>
      <c r="EJ40" s="143"/>
      <c r="EK40" s="143"/>
      <c r="EL40" s="143"/>
      <c r="EM40" s="143"/>
      <c r="EN40" s="143"/>
      <c r="EO40" s="143"/>
      <c r="EP40" s="143"/>
      <c r="EQ40" s="143"/>
      <c r="ER40" s="143"/>
      <c r="ES40" s="143"/>
      <c r="ET40" s="143"/>
      <c r="EU40" s="143"/>
      <c r="EV40" s="143"/>
      <c r="EW40" s="143"/>
      <c r="EX40" s="143"/>
      <c r="EY40" s="143"/>
      <c r="EZ40" s="143"/>
      <c r="FA40" s="143"/>
      <c r="FB40" s="143"/>
      <c r="FC40" s="143"/>
      <c r="FD40" s="143"/>
      <c r="FE40" s="143"/>
      <c r="FF40" s="143"/>
      <c r="FG40" s="143"/>
      <c r="FH40" s="143"/>
      <c r="FI40" s="143"/>
      <c r="FJ40" s="143"/>
      <c r="FK40" s="143"/>
      <c r="FL40" s="143"/>
      <c r="FM40" s="143"/>
      <c r="FN40" s="143"/>
      <c r="FO40" s="143"/>
      <c r="FP40" s="143"/>
      <c r="FQ40" s="143"/>
      <c r="FR40" s="143"/>
      <c r="FS40" s="143"/>
      <c r="FT40" s="143"/>
      <c r="FU40" s="143"/>
      <c r="FV40" s="143"/>
      <c r="FW40" s="143"/>
      <c r="FX40" s="143"/>
      <c r="FY40" s="143"/>
      <c r="FZ40" s="143"/>
      <c r="GA40" s="143"/>
      <c r="GB40" s="143"/>
      <c r="GC40" s="143"/>
      <c r="GD40" s="143"/>
      <c r="GE40" s="143"/>
      <c r="GF40" s="143"/>
      <c r="GG40" s="143"/>
      <c r="GH40" s="143"/>
      <c r="GI40" s="143"/>
      <c r="GJ40" s="143"/>
      <c r="GK40" s="143"/>
      <c r="GL40" s="143"/>
      <c r="GM40" s="143"/>
      <c r="GN40" s="143"/>
      <c r="GO40" s="143"/>
      <c r="GP40" s="143"/>
      <c r="GQ40" s="143"/>
      <c r="GR40" s="143"/>
      <c r="GS40" s="143"/>
      <c r="GT40" s="143"/>
      <c r="GU40" s="143"/>
    </row>
    <row r="41" spans="1:203" x14ac:dyDescent="0.25">
      <c r="A41" s="143" t="s">
        <v>156</v>
      </c>
      <c r="B41" s="385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392"/>
      <c r="N41" s="392"/>
      <c r="O41" s="392"/>
      <c r="P41" s="392"/>
      <c r="Q41" s="431">
        <f t="shared" si="33"/>
        <v>21</v>
      </c>
      <c r="R41" s="776">
        <v>6752000</v>
      </c>
      <c r="S41" s="775">
        <v>867</v>
      </c>
      <c r="T41" s="384">
        <f t="shared" si="81"/>
        <v>1902</v>
      </c>
      <c r="U41" s="428">
        <f t="shared" si="0"/>
        <v>1902</v>
      </c>
      <c r="V41" s="428">
        <f t="shared" si="1"/>
        <v>5</v>
      </c>
      <c r="W41" s="429">
        <f t="shared" si="2"/>
        <v>0</v>
      </c>
      <c r="X41" s="429">
        <f t="shared" si="3"/>
        <v>0</v>
      </c>
      <c r="Y41" s="429">
        <f t="shared" si="4"/>
        <v>0</v>
      </c>
      <c r="Z41" s="429">
        <f t="shared" si="5"/>
        <v>0</v>
      </c>
      <c r="AA41" s="429">
        <f t="shared" si="6"/>
        <v>1</v>
      </c>
      <c r="AB41" s="429">
        <f t="shared" si="7"/>
        <v>0</v>
      </c>
      <c r="AC41" s="429">
        <f t="shared" si="8"/>
        <v>0</v>
      </c>
      <c r="AD41" s="429">
        <f t="shared" si="9"/>
        <v>0</v>
      </c>
      <c r="AE41" s="429">
        <f t="shared" si="10"/>
        <v>0</v>
      </c>
      <c r="AF41" s="429">
        <f t="shared" si="11"/>
        <v>0</v>
      </c>
      <c r="AG41" s="429">
        <f t="shared" si="12"/>
        <v>0</v>
      </c>
      <c r="AH41" s="430">
        <f t="shared" si="13"/>
        <v>0</v>
      </c>
      <c r="AI41" s="781">
        <v>2500</v>
      </c>
      <c r="AJ41" s="766"/>
      <c r="AK41" s="766"/>
      <c r="AL41" s="782"/>
      <c r="AM41" s="413">
        <f t="shared" si="14"/>
        <v>0</v>
      </c>
      <c r="AN41" s="29"/>
      <c r="AO41" s="371" t="str">
        <f t="shared" si="15"/>
        <v>no outlier detected</v>
      </c>
      <c r="AP41" s="371" t="str">
        <f t="shared" si="16"/>
        <v>no outlier detected</v>
      </c>
      <c r="AQ41" s="806" t="str">
        <f t="shared" si="17"/>
        <v>----</v>
      </c>
      <c r="AR41" s="806"/>
      <c r="AS41" s="431">
        <f t="shared" si="18"/>
        <v>89</v>
      </c>
      <c r="AT41" s="432">
        <f t="shared" si="19"/>
        <v>1.4831460674157304</v>
      </c>
      <c r="AU41" s="433">
        <f t="shared" si="20"/>
        <v>7.8240460108562919</v>
      </c>
      <c r="AV41" s="433">
        <f t="shared" si="21"/>
        <v>0</v>
      </c>
      <c r="AW41" s="433">
        <f t="shared" si="22"/>
        <v>7.8240460108562919</v>
      </c>
      <c r="AX41" s="433" t="str">
        <f t="shared" si="23"/>
        <v>----</v>
      </c>
      <c r="AY41" s="432" t="str">
        <f t="shared" si="24"/>
        <v>----</v>
      </c>
      <c r="AZ41" s="432">
        <f t="shared" si="25"/>
        <v>1.4831460674157304</v>
      </c>
      <c r="BA41" s="434" t="str">
        <f t="shared" si="26"/>
        <v>----</v>
      </c>
      <c r="BB41" s="435">
        <f t="shared" si="27"/>
        <v>0</v>
      </c>
      <c r="BC41" s="434" t="e">
        <f t="shared" si="28"/>
        <v>#VALUE!</v>
      </c>
      <c r="BD41" s="434">
        <f t="shared" si="29"/>
        <v>0</v>
      </c>
      <c r="BE41" s="434" t="e">
        <f t="shared" si="30"/>
        <v>#VALUE!</v>
      </c>
      <c r="BF41" s="436">
        <f t="shared" si="31"/>
        <v>1.4831460674157304</v>
      </c>
      <c r="BG41" s="437">
        <f t="shared" si="32"/>
        <v>2500</v>
      </c>
      <c r="BH41" s="434"/>
      <c r="BI41" s="455"/>
      <c r="BJ41" s="392"/>
      <c r="BK41" s="415" t="s">
        <v>94</v>
      </c>
      <c r="BL41" s="415"/>
      <c r="BM41" s="394">
        <f>10^(BM38-BM39*LOG(BM30/10))</f>
        <v>6.3261981734562767E-2</v>
      </c>
      <c r="BN41" s="392"/>
      <c r="BO41" s="392"/>
      <c r="BP41" s="657">
        <v>5</v>
      </c>
      <c r="BQ41" s="658">
        <f t="shared" si="79"/>
        <v>20</v>
      </c>
      <c r="BR41" s="659">
        <f>MATCH($BM$42,Tables!$B$4:$B$54)</f>
        <v>26</v>
      </c>
      <c r="BS41" s="660">
        <f>LOOKUP(BR41,Tables!$A$4:$A$54,Tables!$B$4:$B$54)</f>
        <v>0.49999999999999845</v>
      </c>
      <c r="BT41" s="660">
        <f>LOOKUP(BR41+1,Tables!$A$4:$A$54,Tables!$B$4:$B$54)</f>
        <v>0.59999999999999842</v>
      </c>
      <c r="BU41" s="660">
        <f>LOOKUP(BR41,Tables!$A$4:$A$54,Tables!$F$4:$F$54)</f>
        <v>0.80828999999999995</v>
      </c>
      <c r="BV41" s="660">
        <f>LOOKUP(BR41+1,Tables!$A$4:$A$54,Tables!$F$4:$F$54)</f>
        <v>0.79949999999999999</v>
      </c>
      <c r="BW41" s="561">
        <f t="shared" si="75"/>
        <v>0.80445412725839138</v>
      </c>
      <c r="BX41" s="661">
        <f t="shared" si="80"/>
        <v>8.4642490474077885</v>
      </c>
      <c r="BY41" s="662">
        <f t="shared" si="76"/>
        <v>4742.1649333385585</v>
      </c>
      <c r="BZ41" s="662">
        <f t="shared" si="64"/>
        <v>4740</v>
      </c>
      <c r="CA41" s="663">
        <f t="shared" si="38"/>
        <v>0.80445412725839138</v>
      </c>
      <c r="CB41" s="664">
        <f t="shared" si="39"/>
        <v>0.62649353047756395</v>
      </c>
      <c r="CC41" s="665">
        <f t="shared" si="40"/>
        <v>0.97948628075008337</v>
      </c>
      <c r="CD41" s="666">
        <f t="shared" si="41"/>
        <v>0.6463401454831903</v>
      </c>
      <c r="CE41" s="666">
        <f t="shared" si="42"/>
        <v>8.5527204694078307</v>
      </c>
      <c r="CF41" s="662">
        <f t="shared" si="77"/>
        <v>5180.8295613380633</v>
      </c>
      <c r="CG41" s="662">
        <f t="shared" si="71"/>
        <v>5180</v>
      </c>
      <c r="CH41" s="666">
        <f t="shared" si="45"/>
        <v>8.3843290525572147</v>
      </c>
      <c r="CI41" s="667">
        <f t="shared" si="78"/>
        <v>4377.9202093760669</v>
      </c>
      <c r="CJ41" s="668">
        <f t="shared" si="74"/>
        <v>4380</v>
      </c>
      <c r="CK41" s="501"/>
      <c r="CL41" s="502"/>
      <c r="CM41" s="572">
        <v>12</v>
      </c>
      <c r="CN41" s="573" t="str">
        <f t="shared" si="49"/>
        <v>1893-06-11</v>
      </c>
      <c r="CO41" s="574">
        <f t="shared" si="50"/>
        <v>3200</v>
      </c>
      <c r="CP41" s="575" t="str">
        <f t="shared" si="51"/>
        <v>n</v>
      </c>
      <c r="CQ41" s="576" t="str">
        <f t="shared" si="52"/>
        <v>n</v>
      </c>
      <c r="CR41" s="392"/>
      <c r="CS41" s="572">
        <v>62</v>
      </c>
      <c r="CT41" s="573">
        <f t="shared" si="53"/>
        <v>15859</v>
      </c>
      <c r="CU41" s="574">
        <f t="shared" si="54"/>
        <v>3380</v>
      </c>
      <c r="CV41" s="575" t="str">
        <f t="shared" si="55"/>
        <v>n</v>
      </c>
      <c r="CW41" s="576" t="str">
        <f t="shared" si="56"/>
        <v>n</v>
      </c>
      <c r="CX41" s="392"/>
      <c r="CY41" s="572">
        <v>112</v>
      </c>
      <c r="CZ41" s="577">
        <f t="shared" si="57"/>
        <v>34139</v>
      </c>
      <c r="DA41" s="578">
        <f t="shared" si="58"/>
        <v>2730</v>
      </c>
      <c r="DB41" s="575" t="str">
        <f t="shared" si="59"/>
        <v>n</v>
      </c>
      <c r="DC41" s="579" t="str">
        <f t="shared" si="60"/>
        <v>n</v>
      </c>
      <c r="DD41" s="407"/>
      <c r="DE41" s="405"/>
      <c r="DF41" s="392"/>
      <c r="DG41" s="392"/>
      <c r="DH41" s="392"/>
      <c r="DI41" s="392"/>
      <c r="DJ41" s="392"/>
      <c r="DK41" s="392"/>
      <c r="DL41" s="392"/>
      <c r="DM41" s="392"/>
      <c r="DN41" s="407"/>
      <c r="DO41" s="143"/>
      <c r="DP41" s="143"/>
      <c r="DQ41" s="143"/>
      <c r="DR41" s="143"/>
      <c r="DS41" s="143"/>
      <c r="DT41" s="143"/>
      <c r="DU41" s="143"/>
      <c r="DV41" s="143"/>
      <c r="DW41" s="143"/>
      <c r="DX41" s="143"/>
      <c r="DY41" s="143"/>
      <c r="DZ41" s="143"/>
      <c r="EA41" s="143"/>
      <c r="EB41" s="143"/>
      <c r="EC41" s="143"/>
      <c r="ED41" s="143"/>
      <c r="EE41" s="143"/>
      <c r="EF41" s="143"/>
      <c r="EG41" s="143"/>
      <c r="EH41" s="143"/>
      <c r="EI41" s="143"/>
      <c r="EJ41" s="143"/>
      <c r="EK41" s="143"/>
      <c r="EL41" s="143"/>
      <c r="EM41" s="143"/>
      <c r="EN41" s="143"/>
      <c r="EO41" s="143"/>
      <c r="EP41" s="143"/>
      <c r="EQ41" s="143"/>
      <c r="ER41" s="143"/>
      <c r="ES41" s="143"/>
      <c r="ET41" s="143"/>
      <c r="EU41" s="143"/>
      <c r="EV41" s="143"/>
      <c r="EW41" s="143"/>
      <c r="EX41" s="143"/>
      <c r="EY41" s="143"/>
      <c r="EZ41" s="143"/>
      <c r="FA41" s="143"/>
      <c r="FB41" s="143"/>
      <c r="FC41" s="143"/>
      <c r="FD41" s="143"/>
      <c r="FE41" s="143"/>
      <c r="FF41" s="143"/>
      <c r="FG41" s="143"/>
      <c r="FH41" s="143"/>
      <c r="FI41" s="143"/>
      <c r="FJ41" s="143"/>
      <c r="FK41" s="143"/>
      <c r="FL41" s="143"/>
      <c r="FM41" s="143"/>
      <c r="FN41" s="143"/>
      <c r="FO41" s="143"/>
      <c r="FP41" s="143"/>
      <c r="FQ41" s="143"/>
      <c r="FR41" s="143"/>
      <c r="FS41" s="143"/>
      <c r="FT41" s="143"/>
      <c r="FU41" s="143"/>
      <c r="FV41" s="143"/>
      <c r="FW41" s="143"/>
      <c r="FX41" s="143"/>
      <c r="FY41" s="143"/>
      <c r="FZ41" s="143"/>
      <c r="GA41" s="143"/>
      <c r="GB41" s="143"/>
      <c r="GC41" s="143"/>
      <c r="GD41" s="143"/>
      <c r="GE41" s="143"/>
      <c r="GF41" s="143"/>
      <c r="GG41" s="143"/>
      <c r="GH41" s="143"/>
      <c r="GI41" s="143"/>
      <c r="GJ41" s="143"/>
      <c r="GK41" s="143"/>
      <c r="GL41" s="143"/>
      <c r="GM41" s="143"/>
      <c r="GN41" s="143"/>
      <c r="GO41" s="143"/>
      <c r="GP41" s="143"/>
      <c r="GQ41" s="143"/>
      <c r="GR41" s="143"/>
      <c r="GS41" s="143"/>
      <c r="GT41" s="143"/>
      <c r="GU41" s="143"/>
    </row>
    <row r="42" spans="1:203" ht="15.6" x14ac:dyDescent="0.25">
      <c r="A42" s="143" t="s">
        <v>157</v>
      </c>
      <c r="B42" s="385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392"/>
      <c r="N42" s="392"/>
      <c r="O42" s="392"/>
      <c r="P42" s="392"/>
      <c r="Q42" s="431">
        <f t="shared" si="33"/>
        <v>22</v>
      </c>
      <c r="R42" s="776">
        <v>6752000</v>
      </c>
      <c r="S42" s="775">
        <v>1256</v>
      </c>
      <c r="T42" s="384">
        <f t="shared" si="81"/>
        <v>1903</v>
      </c>
      <c r="U42" s="428">
        <f t="shared" si="0"/>
        <v>1903</v>
      </c>
      <c r="V42" s="428">
        <f t="shared" si="1"/>
        <v>6</v>
      </c>
      <c r="W42" s="429">
        <f t="shared" si="2"/>
        <v>0</v>
      </c>
      <c r="X42" s="429">
        <f t="shared" si="3"/>
        <v>0</v>
      </c>
      <c r="Y42" s="429">
        <f t="shared" si="4"/>
        <v>0</v>
      </c>
      <c r="Z42" s="429">
        <f t="shared" si="5"/>
        <v>0</v>
      </c>
      <c r="AA42" s="429">
        <f t="shared" si="6"/>
        <v>0</v>
      </c>
      <c r="AB42" s="429">
        <f t="shared" si="7"/>
        <v>1</v>
      </c>
      <c r="AC42" s="429">
        <f t="shared" si="8"/>
        <v>0</v>
      </c>
      <c r="AD42" s="429">
        <f t="shared" si="9"/>
        <v>0</v>
      </c>
      <c r="AE42" s="429">
        <f t="shared" si="10"/>
        <v>0</v>
      </c>
      <c r="AF42" s="429">
        <f t="shared" si="11"/>
        <v>0</v>
      </c>
      <c r="AG42" s="429">
        <f t="shared" si="12"/>
        <v>0</v>
      </c>
      <c r="AH42" s="430">
        <f t="shared" si="13"/>
        <v>0</v>
      </c>
      <c r="AI42" s="781">
        <v>4100</v>
      </c>
      <c r="AJ42" s="766"/>
      <c r="AK42" s="766"/>
      <c r="AL42" s="782"/>
      <c r="AM42" s="413">
        <f t="shared" si="14"/>
        <v>0</v>
      </c>
      <c r="AN42" s="29"/>
      <c r="AO42" s="371" t="str">
        <f t="shared" si="15"/>
        <v>no outlier detected</v>
      </c>
      <c r="AP42" s="371" t="str">
        <f t="shared" si="16"/>
        <v>no outlier detected</v>
      </c>
      <c r="AQ42" s="806" t="str">
        <f t="shared" si="17"/>
        <v>----</v>
      </c>
      <c r="AR42" s="806"/>
      <c r="AS42" s="431">
        <f t="shared" si="18"/>
        <v>35</v>
      </c>
      <c r="AT42" s="432">
        <f t="shared" si="19"/>
        <v>3.7714285714285714</v>
      </c>
      <c r="AU42" s="433">
        <f t="shared" si="20"/>
        <v>8.3187422526923989</v>
      </c>
      <c r="AV42" s="433">
        <f t="shared" si="21"/>
        <v>0</v>
      </c>
      <c r="AW42" s="433">
        <f t="shared" si="22"/>
        <v>8.3187422526923989</v>
      </c>
      <c r="AX42" s="433" t="str">
        <f t="shared" si="23"/>
        <v>----</v>
      </c>
      <c r="AY42" s="432" t="str">
        <f t="shared" si="24"/>
        <v>----</v>
      </c>
      <c r="AZ42" s="432">
        <f t="shared" si="25"/>
        <v>3.7714285714285714</v>
      </c>
      <c r="BA42" s="434" t="str">
        <f t="shared" si="26"/>
        <v>----</v>
      </c>
      <c r="BB42" s="435">
        <f t="shared" si="27"/>
        <v>0</v>
      </c>
      <c r="BC42" s="434" t="e">
        <f t="shared" si="28"/>
        <v>#VALUE!</v>
      </c>
      <c r="BD42" s="434">
        <f t="shared" si="29"/>
        <v>0</v>
      </c>
      <c r="BE42" s="434" t="e">
        <f t="shared" si="30"/>
        <v>#VALUE!</v>
      </c>
      <c r="BF42" s="436">
        <f t="shared" si="31"/>
        <v>3.7714285714285714</v>
      </c>
      <c r="BG42" s="437">
        <f t="shared" si="32"/>
        <v>4100</v>
      </c>
      <c r="BH42" s="434"/>
      <c r="BI42" s="455"/>
      <c r="BJ42" s="392"/>
      <c r="BK42" s="415" t="s">
        <v>215</v>
      </c>
      <c r="BL42" s="669">
        <f>(BM37*BM40+BM41*BM36)/(BM37+BM41)</f>
        <v>0.54363905280555647</v>
      </c>
      <c r="BM42" s="481">
        <f>IF(OR(BL42&lt;-2,BL42&gt;3),"out of bounds",BL42)</f>
        <v>0.54363905280555647</v>
      </c>
      <c r="BN42" s="392"/>
      <c r="BO42" s="392"/>
      <c r="BP42" s="645">
        <v>2</v>
      </c>
      <c r="BQ42" s="646">
        <f t="shared" si="79"/>
        <v>50</v>
      </c>
      <c r="BR42" s="604">
        <f>MATCH($BM$42,Tables!$B$4:$B$54)</f>
        <v>26</v>
      </c>
      <c r="BS42" s="647">
        <f>LOOKUP(BR42,Tables!$A$4:$A$54,Tables!$B$4:$B$54)</f>
        <v>0.49999999999999845</v>
      </c>
      <c r="BT42" s="647">
        <f>LOOKUP(BR42+1,Tables!$A$4:$A$54,Tables!$B$4:$B$54)</f>
        <v>0.59999999999999842</v>
      </c>
      <c r="BU42" s="647">
        <f>LOOKUP(BR42,Tables!$A$4:$A$54,Tables!$E$4:$E$54)</f>
        <v>-8.3019999999999997E-2</v>
      </c>
      <c r="BV42" s="647">
        <f>LOOKUP(BR42+1,Tables!$A$4:$A$54,Tables!$E$4:$E$54)</f>
        <v>-9.9449999999999997E-2</v>
      </c>
      <c r="BW42" s="548">
        <f t="shared" si="75"/>
        <v>-9.0189896375953177E-2</v>
      </c>
      <c r="BX42" s="648">
        <f t="shared" si="80"/>
        <v>8.0120439675078412</v>
      </c>
      <c r="BY42" s="596">
        <f t="shared" si="76"/>
        <v>3017.0776234268264</v>
      </c>
      <c r="BZ42" s="596">
        <f t="shared" si="64"/>
        <v>3020</v>
      </c>
      <c r="CA42" s="597">
        <f t="shared" si="38"/>
        <v>-9.0189896375953177E-2</v>
      </c>
      <c r="CB42" s="598">
        <f t="shared" si="39"/>
        <v>-1.2518694977191011E-2</v>
      </c>
      <c r="CC42" s="594">
        <f t="shared" si="40"/>
        <v>5.3625389395251896E-2</v>
      </c>
      <c r="CD42" s="593">
        <f t="shared" si="41"/>
        <v>-0.23590193188375422</v>
      </c>
      <c r="CE42" s="593">
        <f t="shared" si="42"/>
        <v>8.084736570459361</v>
      </c>
      <c r="CF42" s="596">
        <f t="shared" si="77"/>
        <v>3244.5650087450267</v>
      </c>
      <c r="CG42" s="596">
        <f t="shared" si="71"/>
        <v>3240</v>
      </c>
      <c r="CH42" s="593">
        <f t="shared" si="45"/>
        <v>7.9383926370138251</v>
      </c>
      <c r="CI42" s="599">
        <f t="shared" si="78"/>
        <v>2802.8516855588514</v>
      </c>
      <c r="CJ42" s="600">
        <f t="shared" si="74"/>
        <v>2800</v>
      </c>
      <c r="CK42" s="501"/>
      <c r="CL42" s="502"/>
      <c r="CM42" s="572">
        <v>13</v>
      </c>
      <c r="CN42" s="573" t="str">
        <f t="shared" si="49"/>
        <v>1894-06-06</v>
      </c>
      <c r="CO42" s="574">
        <f t="shared" si="50"/>
        <v>4000</v>
      </c>
      <c r="CP42" s="575" t="str">
        <f t="shared" si="51"/>
        <v>n</v>
      </c>
      <c r="CQ42" s="576" t="str">
        <f t="shared" si="52"/>
        <v>n</v>
      </c>
      <c r="CR42" s="392"/>
      <c r="CS42" s="572">
        <v>63</v>
      </c>
      <c r="CT42" s="573">
        <f t="shared" si="53"/>
        <v>16233</v>
      </c>
      <c r="CU42" s="574">
        <f t="shared" si="54"/>
        <v>2770</v>
      </c>
      <c r="CV42" s="575" t="str">
        <f t="shared" si="55"/>
        <v>n</v>
      </c>
      <c r="CW42" s="576" t="str">
        <f t="shared" si="56"/>
        <v>n</v>
      </c>
      <c r="CX42" s="392"/>
      <c r="CY42" s="572">
        <v>113</v>
      </c>
      <c r="CZ42" s="577">
        <f t="shared" si="57"/>
        <v>34486</v>
      </c>
      <c r="DA42" s="578">
        <f t="shared" si="58"/>
        <v>1850</v>
      </c>
      <c r="DB42" s="575" t="str">
        <f t="shared" si="59"/>
        <v>n</v>
      </c>
      <c r="DC42" s="579" t="str">
        <f t="shared" si="60"/>
        <v>n</v>
      </c>
      <c r="DD42" s="407"/>
      <c r="DE42" s="405"/>
      <c r="DF42" s="392"/>
      <c r="DG42" s="392"/>
      <c r="DH42" s="392"/>
      <c r="DI42" s="392"/>
      <c r="DJ42" s="392"/>
      <c r="DK42" s="392"/>
      <c r="DL42" s="392"/>
      <c r="DM42" s="392"/>
      <c r="DN42" s="407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3"/>
      <c r="EP42" s="143"/>
      <c r="EQ42" s="143"/>
      <c r="ER42" s="143"/>
      <c r="ES42" s="143"/>
      <c r="ET42" s="143"/>
      <c r="EU42" s="143"/>
      <c r="EV42" s="143"/>
      <c r="EW42" s="143"/>
      <c r="EX42" s="143"/>
      <c r="EY42" s="143"/>
      <c r="EZ42" s="143"/>
      <c r="FA42" s="143"/>
      <c r="FB42" s="143"/>
      <c r="FC42" s="143"/>
      <c r="FD42" s="143"/>
      <c r="FE42" s="143"/>
      <c r="FF42" s="143"/>
      <c r="FG42" s="143"/>
      <c r="FH42" s="143"/>
      <c r="FI42" s="143"/>
      <c r="FJ42" s="143"/>
      <c r="FK42" s="143"/>
      <c r="FL42" s="143"/>
      <c r="FM42" s="143"/>
      <c r="FN42" s="143"/>
      <c r="FO42" s="143"/>
      <c r="FP42" s="143"/>
      <c r="FQ42" s="143"/>
      <c r="FR42" s="143"/>
      <c r="FS42" s="143"/>
      <c r="FT42" s="143"/>
      <c r="FU42" s="143"/>
      <c r="FV42" s="143"/>
      <c r="FW42" s="143"/>
      <c r="FX42" s="143"/>
      <c r="FY42" s="143"/>
      <c r="FZ42" s="143"/>
      <c r="GA42" s="143"/>
      <c r="GB42" s="143"/>
      <c r="GC42" s="143"/>
      <c r="GD42" s="143"/>
      <c r="GE42" s="143"/>
      <c r="GF42" s="143"/>
      <c r="GG42" s="143"/>
      <c r="GH42" s="143"/>
      <c r="GI42" s="143"/>
      <c r="GJ42" s="143"/>
      <c r="GK42" s="143"/>
      <c r="GL42" s="143"/>
      <c r="GM42" s="143"/>
      <c r="GN42" s="143"/>
      <c r="GO42" s="143"/>
      <c r="GP42" s="143"/>
      <c r="GQ42" s="143"/>
      <c r="GR42" s="143"/>
      <c r="GS42" s="143"/>
      <c r="GT42" s="143"/>
      <c r="GU42" s="143"/>
    </row>
    <row r="43" spans="1:203" x14ac:dyDescent="0.25">
      <c r="A43" s="143"/>
      <c r="B43" s="385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392"/>
      <c r="N43" s="392"/>
      <c r="O43" s="392"/>
      <c r="P43" s="392"/>
      <c r="Q43" s="431" t="str">
        <f t="shared" si="33"/>
        <v>----</v>
      </c>
      <c r="R43" s="776">
        <v>6752000</v>
      </c>
      <c r="S43" s="775">
        <v>1602</v>
      </c>
      <c r="T43" s="384">
        <f t="shared" si="81"/>
        <v>1904</v>
      </c>
      <c r="U43" s="428">
        <f t="shared" si="0"/>
        <v>1904</v>
      </c>
      <c r="V43" s="428">
        <f t="shared" si="1"/>
        <v>5</v>
      </c>
      <c r="W43" s="429">
        <f t="shared" si="2"/>
        <v>0</v>
      </c>
      <c r="X43" s="429">
        <f t="shared" si="3"/>
        <v>0</v>
      </c>
      <c r="Y43" s="429">
        <f t="shared" si="4"/>
        <v>0</v>
      </c>
      <c r="Z43" s="429">
        <f t="shared" si="5"/>
        <v>0</v>
      </c>
      <c r="AA43" s="429">
        <f t="shared" si="6"/>
        <v>1</v>
      </c>
      <c r="AB43" s="429">
        <f t="shared" si="7"/>
        <v>0</v>
      </c>
      <c r="AC43" s="429">
        <f t="shared" si="8"/>
        <v>0</v>
      </c>
      <c r="AD43" s="429">
        <f t="shared" si="9"/>
        <v>0</v>
      </c>
      <c r="AE43" s="429">
        <f t="shared" si="10"/>
        <v>0</v>
      </c>
      <c r="AF43" s="429">
        <f t="shared" si="11"/>
        <v>0</v>
      </c>
      <c r="AG43" s="429">
        <f t="shared" si="12"/>
        <v>0</v>
      </c>
      <c r="AH43" s="430">
        <f t="shared" si="13"/>
        <v>0</v>
      </c>
      <c r="AI43" s="781"/>
      <c r="AJ43" s="766"/>
      <c r="AK43" s="766"/>
      <c r="AL43" s="782"/>
      <c r="AM43" s="413">
        <f t="shared" si="14"/>
        <v>0</v>
      </c>
      <c r="AN43" s="29"/>
      <c r="AO43" s="371" t="str">
        <f t="shared" si="15"/>
        <v>----</v>
      </c>
      <c r="AP43" s="371" t="str">
        <f t="shared" si="16"/>
        <v>----</v>
      </c>
      <c r="AQ43" s="806" t="str">
        <f t="shared" si="17"/>
        <v>----</v>
      </c>
      <c r="AR43" s="806"/>
      <c r="AS43" s="431" t="str">
        <f t="shared" si="18"/>
        <v>----</v>
      </c>
      <c r="AT43" s="432" t="str">
        <f t="shared" si="19"/>
        <v xml:space="preserve"> </v>
      </c>
      <c r="AU43" s="433" t="str">
        <f t="shared" si="20"/>
        <v>----</v>
      </c>
      <c r="AV43" s="433" t="str">
        <f t="shared" si="21"/>
        <v>----</v>
      </c>
      <c r="AW43" s="433" t="str">
        <f t="shared" si="22"/>
        <v>----</v>
      </c>
      <c r="AX43" s="433" t="str">
        <f t="shared" si="23"/>
        <v>----</v>
      </c>
      <c r="AY43" s="432" t="str">
        <f t="shared" si="24"/>
        <v>----</v>
      </c>
      <c r="AZ43" s="432" t="str">
        <f t="shared" si="25"/>
        <v>----</v>
      </c>
      <c r="BA43" s="434" t="str">
        <f t="shared" si="26"/>
        <v>----</v>
      </c>
      <c r="BB43" s="435" t="str">
        <f t="shared" si="27"/>
        <v>----</v>
      </c>
      <c r="BC43" s="434" t="str">
        <f t="shared" si="28"/>
        <v>----</v>
      </c>
      <c r="BD43" s="434" t="str">
        <f t="shared" si="29"/>
        <v>----</v>
      </c>
      <c r="BE43" s="434" t="str">
        <f t="shared" si="30"/>
        <v>----</v>
      </c>
      <c r="BF43" s="436">
        <f t="shared" si="31"/>
        <v>0.01</v>
      </c>
      <c r="BG43" s="437">
        <f t="shared" si="32"/>
        <v>-10</v>
      </c>
      <c r="BH43" s="434"/>
      <c r="BI43" s="455"/>
      <c r="BJ43" s="392"/>
      <c r="BK43" s="143"/>
      <c r="BL43" s="143"/>
      <c r="BM43" s="143"/>
      <c r="BN43" s="392"/>
      <c r="BO43" s="392"/>
      <c r="BP43" s="670">
        <v>1.25</v>
      </c>
      <c r="BQ43" s="604">
        <v>80</v>
      </c>
      <c r="BR43" s="604">
        <f>MATCH($BM$42,Tables!$B$4:$B$54)</f>
        <v>26</v>
      </c>
      <c r="BS43" s="671">
        <f>LOOKUP(BR43,Tables!$A$4:$A$54,Tables!$B$4:$B$54)</f>
        <v>0.49999999999999845</v>
      </c>
      <c r="BT43" s="671">
        <f>LOOKUP(BR43+1,Tables!$A$4:$A$54,Tables!$B$4:$B$54)</f>
        <v>0.59999999999999842</v>
      </c>
      <c r="BU43" s="671">
        <f>LOOKUP(BR43,Tables!$A$4:$A$54,Tables!$D$4:$D$54)</f>
        <v>-0.85653000000000001</v>
      </c>
      <c r="BV43" s="671">
        <f>LOOKUP(BR43+1,Tables!$A$4:$A$54,Tables!$D$4:$D$54)</f>
        <v>-0.85718000000000005</v>
      </c>
      <c r="BW43" s="490">
        <f t="shared" si="75"/>
        <v>-0.85681365384323616</v>
      </c>
      <c r="BX43" s="606">
        <f t="shared" si="80"/>
        <v>7.6245477697571467</v>
      </c>
      <c r="BY43" s="607">
        <f t="shared" si="76"/>
        <v>2047.8541540015638</v>
      </c>
      <c r="BZ43" s="607">
        <f t="shared" si="64"/>
        <v>2050</v>
      </c>
      <c r="CA43" s="672">
        <f t="shared" si="38"/>
        <v>-0.85681365384323616</v>
      </c>
      <c r="CB43" s="673">
        <f t="shared" si="39"/>
        <v>0.71347672502670079</v>
      </c>
      <c r="CC43" s="674">
        <f t="shared" si="40"/>
        <v>-0.69649859837999717</v>
      </c>
      <c r="CD43" s="675">
        <f t="shared" si="41"/>
        <v>-1.0351480345029977</v>
      </c>
      <c r="CE43" s="675">
        <f t="shared" si="42"/>
        <v>7.7055803151604216</v>
      </c>
      <c r="CF43" s="676">
        <f t="shared" si="77"/>
        <v>2220.7057175996979</v>
      </c>
      <c r="CG43" s="676">
        <f t="shared" si="71"/>
        <v>2220</v>
      </c>
      <c r="CH43" s="675">
        <f t="shared" si="45"/>
        <v>7.5344072102443773</v>
      </c>
      <c r="CI43" s="677">
        <f t="shared" si="78"/>
        <v>1871.334721845702</v>
      </c>
      <c r="CJ43" s="678">
        <f t="shared" si="74"/>
        <v>1870</v>
      </c>
      <c r="CK43" s="501"/>
      <c r="CL43" s="502"/>
      <c r="CM43" s="572">
        <v>14</v>
      </c>
      <c r="CN43" s="573" t="str">
        <f t="shared" si="49"/>
        <v>1895-06-03</v>
      </c>
      <c r="CO43" s="574">
        <f t="shared" si="50"/>
        <v>4000</v>
      </c>
      <c r="CP43" s="575" t="str">
        <f t="shared" si="51"/>
        <v>n</v>
      </c>
      <c r="CQ43" s="576" t="str">
        <f t="shared" si="52"/>
        <v>n</v>
      </c>
      <c r="CR43" s="392"/>
      <c r="CS43" s="572">
        <v>64</v>
      </c>
      <c r="CT43" s="573">
        <f t="shared" si="53"/>
        <v>16613</v>
      </c>
      <c r="CU43" s="574">
        <f t="shared" si="54"/>
        <v>2110</v>
      </c>
      <c r="CV43" s="575" t="str">
        <f t="shared" si="55"/>
        <v>n</v>
      </c>
      <c r="CW43" s="576" t="str">
        <f t="shared" si="56"/>
        <v>n</v>
      </c>
      <c r="CX43" s="392"/>
      <c r="CY43" s="572">
        <v>114</v>
      </c>
      <c r="CZ43" s="577">
        <f t="shared" si="57"/>
        <v>34868</v>
      </c>
      <c r="DA43" s="578">
        <f t="shared" si="58"/>
        <v>4730</v>
      </c>
      <c r="DB43" s="575" t="str">
        <f t="shared" si="59"/>
        <v>n</v>
      </c>
      <c r="DC43" s="579" t="str">
        <f t="shared" si="60"/>
        <v>n</v>
      </c>
      <c r="DD43" s="407"/>
      <c r="DE43" s="405"/>
      <c r="DF43" s="392"/>
      <c r="DG43" s="392"/>
      <c r="DH43" s="392"/>
      <c r="DI43" s="392"/>
      <c r="DJ43" s="392"/>
      <c r="DK43" s="392"/>
      <c r="DL43" s="392"/>
      <c r="DM43" s="392"/>
      <c r="DN43" s="407"/>
      <c r="DO43" s="143"/>
      <c r="DP43" s="143"/>
      <c r="DQ43" s="143"/>
      <c r="DR43" s="143"/>
      <c r="DS43" s="143"/>
      <c r="DT43" s="143"/>
      <c r="DU43" s="143"/>
      <c r="DV43" s="143"/>
      <c r="DW43" s="143"/>
      <c r="DX43" s="143"/>
      <c r="DY43" s="143"/>
      <c r="DZ43" s="143"/>
      <c r="EA43" s="143"/>
      <c r="EB43" s="143"/>
      <c r="EC43" s="143"/>
      <c r="ED43" s="143"/>
      <c r="EE43" s="143"/>
      <c r="EF43" s="143"/>
      <c r="EG43" s="143"/>
      <c r="EH43" s="143"/>
      <c r="EI43" s="143"/>
      <c r="EJ43" s="143"/>
      <c r="EK43" s="143"/>
      <c r="EL43" s="143"/>
      <c r="EM43" s="143"/>
      <c r="EN43" s="143"/>
      <c r="EO43" s="143"/>
      <c r="EP43" s="143"/>
      <c r="EQ43" s="143"/>
      <c r="ER43" s="143"/>
      <c r="ES43" s="143"/>
      <c r="ET43" s="143"/>
      <c r="EU43" s="143"/>
      <c r="EV43" s="143"/>
      <c r="EW43" s="143"/>
      <c r="EX43" s="143"/>
      <c r="EY43" s="143"/>
      <c r="EZ43" s="143"/>
      <c r="FA43" s="143"/>
      <c r="FB43" s="143"/>
      <c r="FC43" s="143"/>
      <c r="FD43" s="143"/>
      <c r="FE43" s="143"/>
      <c r="FF43" s="143"/>
      <c r="FG43" s="143"/>
      <c r="FH43" s="143"/>
      <c r="FI43" s="143"/>
      <c r="FJ43" s="143"/>
      <c r="FK43" s="143"/>
      <c r="FL43" s="143"/>
      <c r="FM43" s="143"/>
      <c r="FN43" s="143"/>
      <c r="FO43" s="143"/>
      <c r="FP43" s="143"/>
      <c r="FQ43" s="143"/>
      <c r="FR43" s="143"/>
      <c r="FS43" s="143"/>
      <c r="FT43" s="143"/>
      <c r="FU43" s="143"/>
      <c r="FV43" s="143"/>
      <c r="FW43" s="143"/>
      <c r="FX43" s="143"/>
      <c r="FY43" s="143"/>
      <c r="FZ43" s="143"/>
      <c r="GA43" s="143"/>
      <c r="GB43" s="143"/>
      <c r="GC43" s="143"/>
      <c r="GD43" s="143"/>
      <c r="GE43" s="143"/>
      <c r="GF43" s="143"/>
      <c r="GG43" s="143"/>
      <c r="GH43" s="143"/>
      <c r="GI43" s="143"/>
      <c r="GJ43" s="143"/>
      <c r="GK43" s="143"/>
      <c r="GL43" s="143"/>
      <c r="GM43" s="143"/>
      <c r="GN43" s="143"/>
      <c r="GO43" s="143"/>
      <c r="GP43" s="143"/>
      <c r="GQ43" s="143"/>
      <c r="GR43" s="143"/>
      <c r="GS43" s="143"/>
      <c r="GT43" s="143"/>
      <c r="GU43" s="143"/>
    </row>
    <row r="44" spans="1:203" ht="13.8" thickBot="1" x14ac:dyDescent="0.3">
      <c r="A44" s="143" t="s">
        <v>208</v>
      </c>
      <c r="B44" s="385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392"/>
      <c r="N44" s="392"/>
      <c r="O44" s="392"/>
      <c r="P44" s="392"/>
      <c r="Q44" s="431">
        <f t="shared" si="33"/>
        <v>23</v>
      </c>
      <c r="R44" s="776">
        <v>6752000</v>
      </c>
      <c r="S44" s="775">
        <v>1987</v>
      </c>
      <c r="T44" s="384">
        <f t="shared" si="81"/>
        <v>1905</v>
      </c>
      <c r="U44" s="428">
        <f t="shared" si="0"/>
        <v>1905</v>
      </c>
      <c r="V44" s="428">
        <f t="shared" si="1"/>
        <v>6</v>
      </c>
      <c r="W44" s="429">
        <f t="shared" si="2"/>
        <v>0</v>
      </c>
      <c r="X44" s="429">
        <f t="shared" si="3"/>
        <v>0</v>
      </c>
      <c r="Y44" s="429">
        <f t="shared" si="4"/>
        <v>0</v>
      </c>
      <c r="Z44" s="429">
        <f t="shared" si="5"/>
        <v>0</v>
      </c>
      <c r="AA44" s="429">
        <f t="shared" si="6"/>
        <v>0</v>
      </c>
      <c r="AB44" s="429">
        <f t="shared" si="7"/>
        <v>1</v>
      </c>
      <c r="AC44" s="429">
        <f t="shared" si="8"/>
        <v>0</v>
      </c>
      <c r="AD44" s="429">
        <f t="shared" si="9"/>
        <v>0</v>
      </c>
      <c r="AE44" s="429">
        <f t="shared" si="10"/>
        <v>0</v>
      </c>
      <c r="AF44" s="429">
        <f t="shared" si="11"/>
        <v>0</v>
      </c>
      <c r="AG44" s="429">
        <f t="shared" si="12"/>
        <v>0</v>
      </c>
      <c r="AH44" s="430">
        <f t="shared" si="13"/>
        <v>0</v>
      </c>
      <c r="AI44" s="781">
        <v>4700</v>
      </c>
      <c r="AJ44" s="766"/>
      <c r="AK44" s="766"/>
      <c r="AL44" s="782"/>
      <c r="AM44" s="413">
        <f t="shared" si="14"/>
        <v>0</v>
      </c>
      <c r="AN44" s="29"/>
      <c r="AO44" s="371" t="str">
        <f t="shared" si="15"/>
        <v>no outlier detected</v>
      </c>
      <c r="AP44" s="371" t="str">
        <f t="shared" si="16"/>
        <v>no outlier detected</v>
      </c>
      <c r="AQ44" s="806" t="str">
        <f t="shared" si="17"/>
        <v>----</v>
      </c>
      <c r="AR44" s="806"/>
      <c r="AS44" s="431">
        <f t="shared" si="18"/>
        <v>24</v>
      </c>
      <c r="AT44" s="432">
        <f t="shared" si="19"/>
        <v>5.5</v>
      </c>
      <c r="AU44" s="433">
        <f t="shared" si="20"/>
        <v>8.4553177876981493</v>
      </c>
      <c r="AV44" s="433">
        <f t="shared" si="21"/>
        <v>0</v>
      </c>
      <c r="AW44" s="433">
        <f t="shared" si="22"/>
        <v>8.4553177876981493</v>
      </c>
      <c r="AX44" s="433" t="str">
        <f t="shared" si="23"/>
        <v>----</v>
      </c>
      <c r="AY44" s="432" t="str">
        <f t="shared" si="24"/>
        <v>----</v>
      </c>
      <c r="AZ44" s="432">
        <f t="shared" si="25"/>
        <v>5.5</v>
      </c>
      <c r="BA44" s="434" t="str">
        <f t="shared" si="26"/>
        <v>----</v>
      </c>
      <c r="BB44" s="435">
        <f t="shared" si="27"/>
        <v>0</v>
      </c>
      <c r="BC44" s="434" t="e">
        <f t="shared" si="28"/>
        <v>#VALUE!</v>
      </c>
      <c r="BD44" s="434">
        <f t="shared" si="29"/>
        <v>0</v>
      </c>
      <c r="BE44" s="434" t="e">
        <f t="shared" si="30"/>
        <v>#VALUE!</v>
      </c>
      <c r="BF44" s="436">
        <f t="shared" si="31"/>
        <v>5.5</v>
      </c>
      <c r="BG44" s="437">
        <f t="shared" si="32"/>
        <v>4700</v>
      </c>
      <c r="BH44" s="434"/>
      <c r="BI44" s="679"/>
      <c r="BJ44" s="392"/>
      <c r="BK44" s="143"/>
      <c r="BL44" s="143"/>
      <c r="BM44" s="143"/>
      <c r="BN44" s="482">
        <f>ROUND(BM42,2)</f>
        <v>0.54</v>
      </c>
      <c r="BO44" s="392"/>
      <c r="BP44" s="680">
        <v>1.05</v>
      </c>
      <c r="BQ44" s="681">
        <v>95</v>
      </c>
      <c r="BR44" s="682">
        <f>MATCH($BM$42,Tables!$B$4:$B$54)</f>
        <v>26</v>
      </c>
      <c r="BS44" s="683">
        <f>LOOKUP(BR44,Tables!$A$4:$A$54,Tables!$B$4:$B$54)</f>
        <v>0.49999999999999845</v>
      </c>
      <c r="BT44" s="683">
        <f>LOOKUP(BR44+1,Tables!$A$4:$A$54,Tables!$B$4:$B$54)</f>
        <v>0.59999999999999842</v>
      </c>
      <c r="BU44" s="683">
        <f>LOOKUP(BR44,Tables!$A$4:$A$54,Tables!$C$4:$C$54)</f>
        <v>-1.4910099999999999</v>
      </c>
      <c r="BV44" s="683">
        <f>LOOKUP(BR44+1,Tables!$A$4:$A$54,Tables!$C$4:$C$54)</f>
        <v>-1.4576199999999999</v>
      </c>
      <c r="BW44" s="684">
        <f t="shared" si="75"/>
        <v>-1.4764389202682242</v>
      </c>
      <c r="BX44" s="685">
        <f t="shared" si="80"/>
        <v>7.3113531518872588</v>
      </c>
      <c r="BY44" s="686">
        <f t="shared" si="76"/>
        <v>1497.2017604941127</v>
      </c>
      <c r="BZ44" s="686">
        <f t="shared" si="64"/>
        <v>1500</v>
      </c>
      <c r="CA44" s="681">
        <f t="shared" si="38"/>
        <v>-1.4764389202682242</v>
      </c>
      <c r="CB44" s="681">
        <f t="shared" si="39"/>
        <v>2.1592189728973037</v>
      </c>
      <c r="CC44" s="681">
        <f t="shared" si="40"/>
        <v>-1.2821233656734101</v>
      </c>
      <c r="CD44" s="681">
        <f t="shared" si="41"/>
        <v>-1.7018049056279798</v>
      </c>
      <c r="CE44" s="681">
        <f t="shared" si="42"/>
        <v>7.4095715254191035</v>
      </c>
      <c r="CF44" s="687">
        <f t="shared" si="77"/>
        <v>1651.7184758412477</v>
      </c>
      <c r="CG44" s="687">
        <f t="shared" si="71"/>
        <v>1650</v>
      </c>
      <c r="CH44" s="688">
        <f t="shared" si="45"/>
        <v>7.197440086216357</v>
      </c>
      <c r="CI44" s="687">
        <f t="shared" si="78"/>
        <v>1336.0063221269659</v>
      </c>
      <c r="CJ44" s="689">
        <f t="shared" si="74"/>
        <v>1340</v>
      </c>
      <c r="CK44" s="501"/>
      <c r="CL44" s="502"/>
      <c r="CM44" s="572">
        <v>15</v>
      </c>
      <c r="CN44" s="573" t="str">
        <f t="shared" si="49"/>
        <v>1896-05-30</v>
      </c>
      <c r="CO44" s="574">
        <f t="shared" si="50"/>
        <v>2500</v>
      </c>
      <c r="CP44" s="575" t="str">
        <f t="shared" si="51"/>
        <v>n</v>
      </c>
      <c r="CQ44" s="576" t="str">
        <f t="shared" si="52"/>
        <v>n</v>
      </c>
      <c r="CR44" s="392"/>
      <c r="CS44" s="572">
        <v>65</v>
      </c>
      <c r="CT44" s="573">
        <f t="shared" si="53"/>
        <v>16960</v>
      </c>
      <c r="CU44" s="574">
        <f t="shared" si="54"/>
        <v>2900</v>
      </c>
      <c r="CV44" s="575" t="str">
        <f t="shared" si="55"/>
        <v>n</v>
      </c>
      <c r="CW44" s="576" t="str">
        <f t="shared" si="56"/>
        <v>n</v>
      </c>
      <c r="CX44" s="392"/>
      <c r="CY44" s="572">
        <v>115</v>
      </c>
      <c r="CZ44" s="577">
        <f t="shared" si="57"/>
        <v>35229</v>
      </c>
      <c r="DA44" s="578">
        <f t="shared" si="58"/>
        <v>2830</v>
      </c>
      <c r="DB44" s="575" t="str">
        <f t="shared" si="59"/>
        <v>n</v>
      </c>
      <c r="DC44" s="579" t="str">
        <f t="shared" si="60"/>
        <v>n</v>
      </c>
      <c r="DD44" s="407"/>
      <c r="DE44" s="405"/>
      <c r="DF44" s="392"/>
      <c r="DG44" s="392"/>
      <c r="DH44" s="392"/>
      <c r="DI44" s="392"/>
      <c r="DJ44" s="392"/>
      <c r="DK44" s="392"/>
      <c r="DL44" s="392"/>
      <c r="DM44" s="392"/>
      <c r="DN44" s="407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3"/>
      <c r="EP44" s="143"/>
      <c r="EQ44" s="143"/>
      <c r="ER44" s="143"/>
      <c r="ES44" s="143"/>
      <c r="ET44" s="143"/>
      <c r="EU44" s="143"/>
      <c r="EV44" s="143"/>
      <c r="EW44" s="143"/>
      <c r="EX44" s="143"/>
      <c r="EY44" s="143"/>
      <c r="EZ44" s="143"/>
      <c r="FA44" s="143"/>
      <c r="FB44" s="143"/>
      <c r="FC44" s="143"/>
      <c r="FD44" s="143"/>
      <c r="FE44" s="143"/>
      <c r="FF44" s="143"/>
      <c r="FG44" s="143"/>
      <c r="FH44" s="143"/>
      <c r="FI44" s="143"/>
      <c r="FJ44" s="143"/>
      <c r="FK44" s="143"/>
      <c r="FL44" s="143"/>
      <c r="FM44" s="143"/>
      <c r="FN44" s="143"/>
      <c r="FO44" s="143"/>
      <c r="FP44" s="143"/>
      <c r="FQ44" s="143"/>
      <c r="FR44" s="143"/>
      <c r="FS44" s="143"/>
      <c r="FT44" s="143"/>
      <c r="FU44" s="143"/>
      <c r="FV44" s="143"/>
      <c r="FW44" s="143"/>
      <c r="FX44" s="143"/>
      <c r="FY44" s="143"/>
      <c r="FZ44" s="143"/>
      <c r="GA44" s="143"/>
      <c r="GB44" s="143"/>
      <c r="GC44" s="143"/>
      <c r="GD44" s="143"/>
      <c r="GE44" s="143"/>
      <c r="GF44" s="143"/>
      <c r="GG44" s="143"/>
      <c r="GH44" s="143"/>
      <c r="GI44" s="143"/>
      <c r="GJ44" s="143"/>
      <c r="GK44" s="143"/>
      <c r="GL44" s="143"/>
      <c r="GM44" s="143"/>
      <c r="GN44" s="143"/>
      <c r="GO44" s="143"/>
      <c r="GP44" s="143"/>
      <c r="GQ44" s="143"/>
      <c r="GR44" s="143"/>
      <c r="GS44" s="143"/>
      <c r="GT44" s="143"/>
      <c r="GU44" s="143"/>
    </row>
    <row r="45" spans="1:203" x14ac:dyDescent="0.25">
      <c r="A45" s="143" t="s">
        <v>203</v>
      </c>
      <c r="B45" s="385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392"/>
      <c r="N45" s="392"/>
      <c r="O45" s="392"/>
      <c r="P45" s="392"/>
      <c r="Q45" s="431">
        <f t="shared" si="33"/>
        <v>24</v>
      </c>
      <c r="R45" s="776">
        <v>6752000</v>
      </c>
      <c r="S45" s="775">
        <v>2356</v>
      </c>
      <c r="T45" s="384">
        <f t="shared" si="81"/>
        <v>1906</v>
      </c>
      <c r="U45" s="428">
        <f t="shared" si="0"/>
        <v>1906</v>
      </c>
      <c r="V45" s="428">
        <f t="shared" si="1"/>
        <v>6</v>
      </c>
      <c r="W45" s="429">
        <f t="shared" si="2"/>
        <v>0</v>
      </c>
      <c r="X45" s="429">
        <f t="shared" si="3"/>
        <v>0</v>
      </c>
      <c r="Y45" s="429">
        <f t="shared" si="4"/>
        <v>0</v>
      </c>
      <c r="Z45" s="429">
        <f t="shared" si="5"/>
        <v>0</v>
      </c>
      <c r="AA45" s="429">
        <f t="shared" si="6"/>
        <v>0</v>
      </c>
      <c r="AB45" s="429">
        <f t="shared" si="7"/>
        <v>1</v>
      </c>
      <c r="AC45" s="429">
        <f t="shared" si="8"/>
        <v>0</v>
      </c>
      <c r="AD45" s="429">
        <f t="shared" si="9"/>
        <v>0</v>
      </c>
      <c r="AE45" s="429">
        <f t="shared" si="10"/>
        <v>0</v>
      </c>
      <c r="AF45" s="429">
        <f t="shared" si="11"/>
        <v>0</v>
      </c>
      <c r="AG45" s="429">
        <f t="shared" si="12"/>
        <v>0</v>
      </c>
      <c r="AH45" s="430">
        <f t="shared" si="13"/>
        <v>0</v>
      </c>
      <c r="AI45" s="781">
        <v>3000</v>
      </c>
      <c r="AJ45" s="766"/>
      <c r="AK45" s="766"/>
      <c r="AL45" s="782"/>
      <c r="AM45" s="413">
        <f t="shared" si="14"/>
        <v>0</v>
      </c>
      <c r="AN45" s="29"/>
      <c r="AO45" s="371" t="str">
        <f t="shared" si="15"/>
        <v>no outlier detected</v>
      </c>
      <c r="AP45" s="371" t="str">
        <f t="shared" si="16"/>
        <v>no outlier detected</v>
      </c>
      <c r="AQ45" s="806" t="str">
        <f t="shared" si="17"/>
        <v>----</v>
      </c>
      <c r="AR45" s="806"/>
      <c r="AS45" s="431">
        <f t="shared" si="18"/>
        <v>68</v>
      </c>
      <c r="AT45" s="432">
        <f t="shared" si="19"/>
        <v>1.9411764705882353</v>
      </c>
      <c r="AU45" s="433">
        <f t="shared" si="20"/>
        <v>8.0063675676502459</v>
      </c>
      <c r="AV45" s="433">
        <f t="shared" si="21"/>
        <v>0</v>
      </c>
      <c r="AW45" s="433">
        <f t="shared" si="22"/>
        <v>8.0063675676502459</v>
      </c>
      <c r="AX45" s="433" t="str">
        <f t="shared" si="23"/>
        <v>----</v>
      </c>
      <c r="AY45" s="432" t="str">
        <f t="shared" si="24"/>
        <v>----</v>
      </c>
      <c r="AZ45" s="432">
        <f t="shared" si="25"/>
        <v>1.9411764705882353</v>
      </c>
      <c r="BA45" s="434" t="str">
        <f t="shared" si="26"/>
        <v>----</v>
      </c>
      <c r="BB45" s="435">
        <f t="shared" si="27"/>
        <v>0</v>
      </c>
      <c r="BC45" s="434" t="e">
        <f t="shared" si="28"/>
        <v>#VALUE!</v>
      </c>
      <c r="BD45" s="434">
        <f t="shared" si="29"/>
        <v>0</v>
      </c>
      <c r="BE45" s="434" t="e">
        <f t="shared" si="30"/>
        <v>#VALUE!</v>
      </c>
      <c r="BF45" s="436">
        <f t="shared" si="31"/>
        <v>1.9411764705882353</v>
      </c>
      <c r="BG45" s="437">
        <f t="shared" si="32"/>
        <v>3000</v>
      </c>
      <c r="BH45" s="434"/>
      <c r="BI45" s="690"/>
      <c r="BJ45" s="691"/>
      <c r="BK45" s="692"/>
      <c r="BL45" s="692"/>
      <c r="BM45" s="693"/>
      <c r="BN45" s="691"/>
      <c r="BO45" s="691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501"/>
      <c r="CL45" s="502"/>
      <c r="CM45" s="572">
        <v>16</v>
      </c>
      <c r="CN45" s="573" t="str">
        <f t="shared" si="49"/>
        <v>1897-05-24</v>
      </c>
      <c r="CO45" s="574">
        <f t="shared" si="50"/>
        <v>3300</v>
      </c>
      <c r="CP45" s="575" t="str">
        <f t="shared" si="51"/>
        <v>n</v>
      </c>
      <c r="CQ45" s="576" t="str">
        <f t="shared" si="52"/>
        <v>n</v>
      </c>
      <c r="CR45" s="392"/>
      <c r="CS45" s="572">
        <v>66</v>
      </c>
      <c r="CT45" s="573">
        <f t="shared" si="53"/>
        <v>17340</v>
      </c>
      <c r="CU45" s="574">
        <f t="shared" si="54"/>
        <v>4660</v>
      </c>
      <c r="CV45" s="575" t="str">
        <f t="shared" si="55"/>
        <v>n</v>
      </c>
      <c r="CW45" s="576" t="str">
        <f t="shared" si="56"/>
        <v>n</v>
      </c>
      <c r="CX45" s="392"/>
      <c r="CY45" s="572">
        <v>116</v>
      </c>
      <c r="CZ45" s="577">
        <f t="shared" si="57"/>
        <v>35590</v>
      </c>
      <c r="DA45" s="578">
        <f t="shared" si="58"/>
        <v>3310</v>
      </c>
      <c r="DB45" s="575" t="str">
        <f t="shared" si="59"/>
        <v>n</v>
      </c>
      <c r="DC45" s="579" t="str">
        <f t="shared" si="60"/>
        <v>n</v>
      </c>
      <c r="DD45" s="407"/>
      <c r="DE45" s="405"/>
      <c r="DF45" s="392"/>
      <c r="DG45" s="392"/>
      <c r="DH45" s="392"/>
      <c r="DI45" s="392"/>
      <c r="DJ45" s="392"/>
      <c r="DK45" s="392"/>
      <c r="DL45" s="392"/>
      <c r="DM45" s="392"/>
      <c r="DN45" s="407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143"/>
      <c r="ET45" s="143"/>
      <c r="EU45" s="143"/>
      <c r="EV45" s="143"/>
      <c r="EW45" s="143"/>
      <c r="EX45" s="143"/>
      <c r="EY45" s="143"/>
      <c r="EZ45" s="143"/>
      <c r="FA45" s="143"/>
      <c r="FB45" s="143"/>
      <c r="FC45" s="143"/>
      <c r="FD45" s="143"/>
      <c r="FE45" s="143"/>
      <c r="FF45" s="143"/>
      <c r="FG45" s="143"/>
      <c r="FH45" s="143"/>
      <c r="FI45" s="143"/>
      <c r="FJ45" s="143"/>
      <c r="FK45" s="143"/>
      <c r="FL45" s="143"/>
      <c r="FM45" s="143"/>
      <c r="FN45" s="143"/>
      <c r="FO45" s="143"/>
      <c r="FP45" s="143"/>
      <c r="FQ45" s="143"/>
      <c r="FR45" s="143"/>
      <c r="FS45" s="143"/>
      <c r="FT45" s="143"/>
      <c r="FU45" s="143"/>
      <c r="FV45" s="143"/>
      <c r="FW45" s="143"/>
      <c r="FX45" s="143"/>
      <c r="FY45" s="143"/>
      <c r="FZ45" s="143"/>
      <c r="GA45" s="143"/>
      <c r="GB45" s="143"/>
      <c r="GC45" s="143"/>
      <c r="GD45" s="143"/>
      <c r="GE45" s="143"/>
      <c r="GF45" s="143"/>
      <c r="GG45" s="143"/>
      <c r="GH45" s="143"/>
      <c r="GI45" s="143"/>
      <c r="GJ45" s="143"/>
      <c r="GK45" s="143"/>
      <c r="GL45" s="143"/>
      <c r="GM45" s="143"/>
      <c r="GN45" s="143"/>
      <c r="GO45" s="143"/>
      <c r="GP45" s="143"/>
      <c r="GQ45" s="143"/>
      <c r="GR45" s="143"/>
      <c r="GS45" s="143"/>
      <c r="GT45" s="143"/>
      <c r="GU45" s="143"/>
    </row>
    <row r="46" spans="1:203" x14ac:dyDescent="0.25">
      <c r="A46" s="143"/>
      <c r="B46" s="385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392"/>
      <c r="N46" s="392"/>
      <c r="O46" s="392"/>
      <c r="P46" s="392"/>
      <c r="Q46" s="431">
        <f t="shared" si="33"/>
        <v>25</v>
      </c>
      <c r="R46" s="776">
        <v>6752000</v>
      </c>
      <c r="S46" s="775">
        <v>2724</v>
      </c>
      <c r="T46" s="384">
        <f t="shared" si="81"/>
        <v>1907</v>
      </c>
      <c r="U46" s="428">
        <f t="shared" si="0"/>
        <v>1907</v>
      </c>
      <c r="V46" s="428">
        <f t="shared" si="1"/>
        <v>6</v>
      </c>
      <c r="W46" s="429">
        <f t="shared" si="2"/>
        <v>0</v>
      </c>
      <c r="X46" s="429">
        <f t="shared" si="3"/>
        <v>0</v>
      </c>
      <c r="Y46" s="429">
        <f t="shared" si="4"/>
        <v>0</v>
      </c>
      <c r="Z46" s="429">
        <f t="shared" si="5"/>
        <v>0</v>
      </c>
      <c r="AA46" s="429">
        <f t="shared" si="6"/>
        <v>0</v>
      </c>
      <c r="AB46" s="429">
        <f t="shared" si="7"/>
        <v>1</v>
      </c>
      <c r="AC46" s="429">
        <f t="shared" si="8"/>
        <v>0</v>
      </c>
      <c r="AD46" s="429">
        <f t="shared" si="9"/>
        <v>0</v>
      </c>
      <c r="AE46" s="429">
        <f t="shared" si="10"/>
        <v>0</v>
      </c>
      <c r="AF46" s="429">
        <f t="shared" si="11"/>
        <v>0</v>
      </c>
      <c r="AG46" s="429">
        <f t="shared" si="12"/>
        <v>0</v>
      </c>
      <c r="AH46" s="430">
        <f t="shared" si="13"/>
        <v>0</v>
      </c>
      <c r="AI46" s="781">
        <v>4000</v>
      </c>
      <c r="AJ46" s="766"/>
      <c r="AK46" s="766"/>
      <c r="AL46" s="782"/>
      <c r="AM46" s="413">
        <f t="shared" si="14"/>
        <v>0</v>
      </c>
      <c r="AN46" s="29"/>
      <c r="AO46" s="371" t="str">
        <f t="shared" si="15"/>
        <v>no outlier detected</v>
      </c>
      <c r="AP46" s="371" t="str">
        <f t="shared" si="16"/>
        <v>no outlier detected</v>
      </c>
      <c r="AQ46" s="806" t="str">
        <f t="shared" si="17"/>
        <v>----</v>
      </c>
      <c r="AR46" s="806"/>
      <c r="AS46" s="431">
        <f t="shared" si="18"/>
        <v>38</v>
      </c>
      <c r="AT46" s="432">
        <f t="shared" si="19"/>
        <v>3.4736842105263159</v>
      </c>
      <c r="AU46" s="433">
        <f t="shared" si="20"/>
        <v>8.2940496401020276</v>
      </c>
      <c r="AV46" s="433">
        <f t="shared" si="21"/>
        <v>0</v>
      </c>
      <c r="AW46" s="433">
        <f t="shared" si="22"/>
        <v>8.2940496401020276</v>
      </c>
      <c r="AX46" s="433" t="str">
        <f t="shared" si="23"/>
        <v>----</v>
      </c>
      <c r="AY46" s="432" t="str">
        <f t="shared" si="24"/>
        <v>----</v>
      </c>
      <c r="AZ46" s="432">
        <f t="shared" si="25"/>
        <v>3.4736842105263159</v>
      </c>
      <c r="BA46" s="434" t="str">
        <f t="shared" si="26"/>
        <v>----</v>
      </c>
      <c r="BB46" s="435">
        <f t="shared" si="27"/>
        <v>0</v>
      </c>
      <c r="BC46" s="434" t="e">
        <f t="shared" si="28"/>
        <v>#VALUE!</v>
      </c>
      <c r="BD46" s="434">
        <f t="shared" si="29"/>
        <v>0</v>
      </c>
      <c r="BE46" s="434" t="e">
        <f t="shared" si="30"/>
        <v>#VALUE!</v>
      </c>
      <c r="BF46" s="436">
        <f t="shared" si="31"/>
        <v>3.4736842105263159</v>
      </c>
      <c r="BG46" s="437">
        <f t="shared" si="32"/>
        <v>4000</v>
      </c>
      <c r="BH46" s="434"/>
      <c r="BI46" s="679" t="s">
        <v>219</v>
      </c>
      <c r="BJ46" s="482"/>
      <c r="BK46" s="694"/>
      <c r="BL46" s="694"/>
      <c r="BM46" s="543"/>
      <c r="BN46" s="482"/>
      <c r="BO46" s="482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501"/>
      <c r="CL46" s="502"/>
      <c r="CM46" s="572">
        <v>17</v>
      </c>
      <c r="CN46" s="573" t="str">
        <f t="shared" si="49"/>
        <v>1898-06-03</v>
      </c>
      <c r="CO46" s="574">
        <f t="shared" si="50"/>
        <v>1900</v>
      </c>
      <c r="CP46" s="575" t="str">
        <f t="shared" si="51"/>
        <v>n</v>
      </c>
      <c r="CQ46" s="576" t="str">
        <f t="shared" si="52"/>
        <v>n</v>
      </c>
      <c r="CR46" s="392"/>
      <c r="CS46" s="572">
        <v>67</v>
      </c>
      <c r="CT46" s="573">
        <f t="shared" si="53"/>
        <v>17675</v>
      </c>
      <c r="CU46" s="574">
        <f t="shared" si="54"/>
        <v>2850</v>
      </c>
      <c r="CV46" s="575" t="str">
        <f t="shared" si="55"/>
        <v>n</v>
      </c>
      <c r="CW46" s="576" t="str">
        <f t="shared" si="56"/>
        <v>n</v>
      </c>
      <c r="CX46" s="392"/>
      <c r="CY46" s="572">
        <v>117</v>
      </c>
      <c r="CZ46" s="577">
        <f t="shared" si="57"/>
        <v>35950</v>
      </c>
      <c r="DA46" s="578">
        <f t="shared" si="58"/>
        <v>1880</v>
      </c>
      <c r="DB46" s="575" t="str">
        <f t="shared" si="59"/>
        <v>n</v>
      </c>
      <c r="DC46" s="579" t="str">
        <f t="shared" si="60"/>
        <v>n</v>
      </c>
      <c r="DD46" s="407"/>
      <c r="DE46" s="405"/>
      <c r="DF46" s="392"/>
      <c r="DG46" s="392"/>
      <c r="DH46" s="392"/>
      <c r="DI46" s="392"/>
      <c r="DJ46" s="392"/>
      <c r="DK46" s="392"/>
      <c r="DL46" s="392"/>
      <c r="DM46" s="392"/>
      <c r="DN46" s="407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3"/>
      <c r="EU46" s="143"/>
      <c r="EV46" s="143"/>
      <c r="EW46" s="143"/>
      <c r="EX46" s="143"/>
      <c r="EY46" s="143"/>
      <c r="EZ46" s="143"/>
      <c r="FA46" s="143"/>
      <c r="FB46" s="143"/>
      <c r="FC46" s="143"/>
      <c r="FD46" s="143"/>
      <c r="FE46" s="143"/>
      <c r="FF46" s="143"/>
      <c r="FG46" s="143"/>
      <c r="FH46" s="143"/>
      <c r="FI46" s="143"/>
      <c r="FJ46" s="143"/>
      <c r="FK46" s="143"/>
      <c r="FL46" s="143"/>
      <c r="FM46" s="143"/>
      <c r="FN46" s="143"/>
      <c r="FO46" s="143"/>
      <c r="FP46" s="143"/>
      <c r="FQ46" s="143"/>
      <c r="FR46" s="143"/>
      <c r="FS46" s="143"/>
      <c r="FT46" s="143"/>
      <c r="FU46" s="143"/>
      <c r="FV46" s="143"/>
      <c r="FW46" s="143"/>
      <c r="FX46" s="143"/>
      <c r="FY46" s="143"/>
      <c r="FZ46" s="143"/>
      <c r="GA46" s="143"/>
      <c r="GB46" s="143"/>
      <c r="GC46" s="143"/>
      <c r="GD46" s="143"/>
      <c r="GE46" s="143"/>
      <c r="GF46" s="143"/>
      <c r="GG46" s="143"/>
      <c r="GH46" s="143"/>
      <c r="GI46" s="143"/>
      <c r="GJ46" s="143"/>
      <c r="GK46" s="143"/>
      <c r="GL46" s="143"/>
      <c r="GM46" s="143"/>
      <c r="GN46" s="143"/>
      <c r="GO46" s="143"/>
      <c r="GP46" s="143"/>
      <c r="GQ46" s="143"/>
      <c r="GR46" s="143"/>
      <c r="GS46" s="143"/>
      <c r="GT46" s="143"/>
      <c r="GU46" s="143"/>
    </row>
    <row r="47" spans="1:203" x14ac:dyDescent="0.25">
      <c r="A47" s="385" t="s">
        <v>123</v>
      </c>
      <c r="B47" s="385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392"/>
      <c r="N47" s="392"/>
      <c r="O47" s="392"/>
      <c r="P47" s="392"/>
      <c r="Q47" s="431">
        <f t="shared" si="33"/>
        <v>26</v>
      </c>
      <c r="R47" s="776">
        <v>6752000</v>
      </c>
      <c r="S47" s="775">
        <v>3136</v>
      </c>
      <c r="T47" s="384">
        <f t="shared" si="81"/>
        <v>1908</v>
      </c>
      <c r="U47" s="428">
        <f t="shared" si="0"/>
        <v>1908</v>
      </c>
      <c r="V47" s="428">
        <f t="shared" si="1"/>
        <v>8</v>
      </c>
      <c r="W47" s="429">
        <f t="shared" si="2"/>
        <v>0</v>
      </c>
      <c r="X47" s="429">
        <f t="shared" si="3"/>
        <v>0</v>
      </c>
      <c r="Y47" s="429">
        <f t="shared" si="4"/>
        <v>0</v>
      </c>
      <c r="Z47" s="429">
        <f t="shared" si="5"/>
        <v>0</v>
      </c>
      <c r="AA47" s="429">
        <f t="shared" si="6"/>
        <v>0</v>
      </c>
      <c r="AB47" s="429">
        <f t="shared" si="7"/>
        <v>0</v>
      </c>
      <c r="AC47" s="429">
        <f t="shared" si="8"/>
        <v>0</v>
      </c>
      <c r="AD47" s="429">
        <f t="shared" si="9"/>
        <v>1</v>
      </c>
      <c r="AE47" s="429">
        <f t="shared" si="10"/>
        <v>0</v>
      </c>
      <c r="AF47" s="429">
        <f t="shared" si="11"/>
        <v>0</v>
      </c>
      <c r="AG47" s="429">
        <f t="shared" si="12"/>
        <v>0</v>
      </c>
      <c r="AH47" s="430">
        <f t="shared" si="13"/>
        <v>0</v>
      </c>
      <c r="AI47" s="781">
        <v>2700</v>
      </c>
      <c r="AJ47" s="766"/>
      <c r="AK47" s="766"/>
      <c r="AL47" s="782"/>
      <c r="AM47" s="413">
        <f t="shared" si="14"/>
        <v>0</v>
      </c>
      <c r="AN47" s="29"/>
      <c r="AO47" s="371" t="str">
        <f t="shared" si="15"/>
        <v>no outlier detected</v>
      </c>
      <c r="AP47" s="371" t="str">
        <f t="shared" si="16"/>
        <v>no outlier detected</v>
      </c>
      <c r="AQ47" s="806" t="str">
        <f t="shared" si="17"/>
        <v>----</v>
      </c>
      <c r="AR47" s="806"/>
      <c r="AS47" s="431">
        <f t="shared" si="18"/>
        <v>79</v>
      </c>
      <c r="AT47" s="432">
        <f t="shared" si="19"/>
        <v>1.6708860759493671</v>
      </c>
      <c r="AU47" s="433">
        <f t="shared" si="20"/>
        <v>7.90100705199242</v>
      </c>
      <c r="AV47" s="433">
        <f t="shared" si="21"/>
        <v>0</v>
      </c>
      <c r="AW47" s="433">
        <f t="shared" si="22"/>
        <v>7.90100705199242</v>
      </c>
      <c r="AX47" s="433" t="str">
        <f t="shared" si="23"/>
        <v>----</v>
      </c>
      <c r="AY47" s="432" t="str">
        <f t="shared" si="24"/>
        <v>----</v>
      </c>
      <c r="AZ47" s="432">
        <f t="shared" si="25"/>
        <v>1.6708860759493671</v>
      </c>
      <c r="BA47" s="434" t="str">
        <f t="shared" si="26"/>
        <v>----</v>
      </c>
      <c r="BB47" s="435">
        <f t="shared" si="27"/>
        <v>0</v>
      </c>
      <c r="BC47" s="434" t="e">
        <f t="shared" si="28"/>
        <v>#VALUE!</v>
      </c>
      <c r="BD47" s="434">
        <f t="shared" si="29"/>
        <v>0</v>
      </c>
      <c r="BE47" s="434" t="e">
        <f t="shared" si="30"/>
        <v>#VALUE!</v>
      </c>
      <c r="BF47" s="436">
        <f t="shared" si="31"/>
        <v>1.6708860759493671</v>
      </c>
      <c r="BG47" s="437">
        <f t="shared" si="32"/>
        <v>2700</v>
      </c>
      <c r="BH47" s="434"/>
      <c r="BI47" s="690" t="s">
        <v>236</v>
      </c>
      <c r="BJ47" s="143"/>
      <c r="BK47" s="415"/>
      <c r="BL47" s="415"/>
      <c r="BM47" s="543"/>
      <c r="BN47" s="392"/>
      <c r="BO47" s="392"/>
      <c r="BP47" s="695"/>
      <c r="BQ47" s="695"/>
      <c r="BR47" s="695"/>
      <c r="BS47" s="695"/>
      <c r="BT47" s="695"/>
      <c r="BU47" s="695"/>
      <c r="BV47" s="695"/>
      <c r="BW47" s="695"/>
      <c r="BX47" s="695"/>
      <c r="BY47" s="695"/>
      <c r="BZ47" s="695"/>
      <c r="CA47" s="695"/>
      <c r="CB47" s="695"/>
      <c r="CC47" s="695"/>
      <c r="CD47" s="695"/>
      <c r="CE47" s="695"/>
      <c r="CF47" s="695"/>
      <c r="CG47" s="695"/>
      <c r="CH47" s="695"/>
      <c r="CI47" s="695"/>
      <c r="CJ47" s="695"/>
      <c r="CK47" s="501"/>
      <c r="CL47" s="502"/>
      <c r="CM47" s="572">
        <v>18</v>
      </c>
      <c r="CN47" s="573" t="str">
        <f t="shared" si="49"/>
        <v>1899-06-21</v>
      </c>
      <c r="CO47" s="574">
        <f t="shared" si="50"/>
        <v>4200</v>
      </c>
      <c r="CP47" s="575" t="str">
        <f t="shared" si="51"/>
        <v>n</v>
      </c>
      <c r="CQ47" s="576" t="str">
        <f t="shared" si="52"/>
        <v>n</v>
      </c>
      <c r="CR47" s="392"/>
      <c r="CS47" s="572">
        <v>68</v>
      </c>
      <c r="CT47" s="573">
        <f t="shared" si="53"/>
        <v>18054</v>
      </c>
      <c r="CU47" s="574">
        <f t="shared" si="54"/>
        <v>6090</v>
      </c>
      <c r="CV47" s="575" t="str">
        <f t="shared" si="55"/>
        <v>n</v>
      </c>
      <c r="CW47" s="576" t="str">
        <f t="shared" si="56"/>
        <v>n</v>
      </c>
      <c r="CX47" s="392"/>
      <c r="CY47" s="572">
        <v>118</v>
      </c>
      <c r="CZ47" s="577">
        <f t="shared" si="57"/>
        <v>36280</v>
      </c>
      <c r="DA47" s="578">
        <f t="shared" si="58"/>
        <v>5820</v>
      </c>
      <c r="DB47" s="575" t="str">
        <f t="shared" si="59"/>
        <v>n</v>
      </c>
      <c r="DC47" s="579" t="str">
        <f t="shared" si="60"/>
        <v>n</v>
      </c>
      <c r="DD47" s="407"/>
      <c r="DE47" s="405"/>
      <c r="DF47" s="392"/>
      <c r="DG47" s="392"/>
      <c r="DH47" s="392"/>
      <c r="DI47" s="392"/>
      <c r="DJ47" s="392"/>
      <c r="DK47" s="392"/>
      <c r="DL47" s="392"/>
      <c r="DM47" s="392"/>
      <c r="DN47" s="407"/>
      <c r="DO47" s="143"/>
      <c r="DP47" s="143"/>
      <c r="DQ47" s="143"/>
      <c r="DR47" s="143"/>
      <c r="DS47" s="143"/>
      <c r="DT47" s="143"/>
      <c r="DU47" s="143"/>
      <c r="DV47" s="143"/>
      <c r="DW47" s="143"/>
      <c r="DX47" s="143"/>
      <c r="DY47" s="143"/>
      <c r="DZ47" s="143"/>
      <c r="EA47" s="143"/>
      <c r="EB47" s="143"/>
      <c r="EC47" s="143"/>
      <c r="ED47" s="143"/>
      <c r="EE47" s="143"/>
      <c r="EF47" s="143"/>
      <c r="EG47" s="143"/>
      <c r="EH47" s="143"/>
      <c r="EI47" s="143"/>
      <c r="EJ47" s="143"/>
      <c r="EK47" s="143"/>
      <c r="EL47" s="143"/>
      <c r="EM47" s="143"/>
      <c r="EN47" s="143"/>
      <c r="EO47" s="143"/>
      <c r="EP47" s="143"/>
      <c r="EQ47" s="143"/>
      <c r="ER47" s="143"/>
      <c r="ES47" s="143"/>
      <c r="ET47" s="143"/>
      <c r="EU47" s="143"/>
      <c r="EV47" s="143"/>
      <c r="EW47" s="143"/>
      <c r="EX47" s="143"/>
      <c r="EY47" s="143"/>
      <c r="EZ47" s="143"/>
      <c r="FA47" s="143"/>
      <c r="FB47" s="143"/>
      <c r="FC47" s="143"/>
      <c r="FD47" s="143"/>
      <c r="FE47" s="143"/>
      <c r="FF47" s="143"/>
      <c r="FG47" s="143"/>
      <c r="FH47" s="143"/>
      <c r="FI47" s="143"/>
      <c r="FJ47" s="143"/>
      <c r="FK47" s="143"/>
      <c r="FL47" s="143"/>
      <c r="FM47" s="143"/>
      <c r="FN47" s="143"/>
      <c r="FO47" s="143"/>
      <c r="FP47" s="143"/>
      <c r="FQ47" s="143"/>
      <c r="FR47" s="143"/>
      <c r="FS47" s="143"/>
      <c r="FT47" s="143"/>
      <c r="FU47" s="143"/>
      <c r="FV47" s="143"/>
      <c r="FW47" s="143"/>
      <c r="FX47" s="143"/>
      <c r="FY47" s="143"/>
      <c r="FZ47" s="143"/>
      <c r="GA47" s="143"/>
      <c r="GB47" s="143"/>
      <c r="GC47" s="143"/>
      <c r="GD47" s="143"/>
      <c r="GE47" s="143"/>
      <c r="GF47" s="143"/>
      <c r="GG47" s="143"/>
      <c r="GH47" s="143"/>
      <c r="GI47" s="143"/>
      <c r="GJ47" s="143"/>
      <c r="GK47" s="143"/>
      <c r="GL47" s="143"/>
      <c r="GM47" s="143"/>
      <c r="GN47" s="143"/>
      <c r="GO47" s="143"/>
      <c r="GP47" s="143"/>
      <c r="GQ47" s="143"/>
      <c r="GR47" s="143"/>
      <c r="GS47" s="143"/>
      <c r="GT47" s="143"/>
      <c r="GU47" s="143"/>
    </row>
    <row r="48" spans="1:203" ht="15.6" x14ac:dyDescent="0.25">
      <c r="A48" s="143" t="s">
        <v>211</v>
      </c>
      <c r="B48" s="385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392"/>
      <c r="N48" s="392"/>
      <c r="O48" s="392"/>
      <c r="P48" s="392"/>
      <c r="Q48" s="431">
        <f t="shared" si="33"/>
        <v>27</v>
      </c>
      <c r="R48" s="776">
        <v>6752000</v>
      </c>
      <c r="S48" s="775">
        <v>3458</v>
      </c>
      <c r="T48" s="384">
        <f t="shared" si="81"/>
        <v>1909</v>
      </c>
      <c r="U48" s="428">
        <f t="shared" si="0"/>
        <v>1909</v>
      </c>
      <c r="V48" s="428">
        <f t="shared" si="1"/>
        <v>6</v>
      </c>
      <c r="W48" s="429">
        <f t="shared" si="2"/>
        <v>0</v>
      </c>
      <c r="X48" s="429">
        <f t="shared" si="3"/>
        <v>0</v>
      </c>
      <c r="Y48" s="429">
        <f t="shared" si="4"/>
        <v>0</v>
      </c>
      <c r="Z48" s="429">
        <f t="shared" si="5"/>
        <v>0</v>
      </c>
      <c r="AA48" s="429">
        <f t="shared" si="6"/>
        <v>0</v>
      </c>
      <c r="AB48" s="429">
        <f t="shared" si="7"/>
        <v>1</v>
      </c>
      <c r="AC48" s="429">
        <f t="shared" si="8"/>
        <v>0</v>
      </c>
      <c r="AD48" s="429">
        <f t="shared" si="9"/>
        <v>0</v>
      </c>
      <c r="AE48" s="429">
        <f t="shared" si="10"/>
        <v>0</v>
      </c>
      <c r="AF48" s="429">
        <f t="shared" si="11"/>
        <v>0</v>
      </c>
      <c r="AG48" s="429">
        <f t="shared" si="12"/>
        <v>0</v>
      </c>
      <c r="AH48" s="430">
        <f t="shared" si="13"/>
        <v>0</v>
      </c>
      <c r="AI48" s="781">
        <v>5900</v>
      </c>
      <c r="AJ48" s="766"/>
      <c r="AK48" s="766"/>
      <c r="AL48" s="782"/>
      <c r="AM48" s="413">
        <f t="shared" si="14"/>
        <v>0</v>
      </c>
      <c r="AN48" s="29"/>
      <c r="AO48" s="371" t="str">
        <f t="shared" si="15"/>
        <v>no outlier detected</v>
      </c>
      <c r="AP48" s="371" t="str">
        <f t="shared" si="16"/>
        <v>no outlier detected</v>
      </c>
      <c r="AQ48" s="806" t="str">
        <f t="shared" si="17"/>
        <v>----</v>
      </c>
      <c r="AR48" s="806"/>
      <c r="AS48" s="431">
        <f t="shared" si="18"/>
        <v>14</v>
      </c>
      <c r="AT48" s="432">
        <f t="shared" si="19"/>
        <v>9.4285714285714288</v>
      </c>
      <c r="AU48" s="433">
        <f t="shared" si="20"/>
        <v>8.6827076298938106</v>
      </c>
      <c r="AV48" s="433">
        <f t="shared" si="21"/>
        <v>0</v>
      </c>
      <c r="AW48" s="433">
        <f t="shared" si="22"/>
        <v>8.6827076298938106</v>
      </c>
      <c r="AX48" s="433" t="str">
        <f t="shared" si="23"/>
        <v>----</v>
      </c>
      <c r="AY48" s="432" t="str">
        <f t="shared" si="24"/>
        <v>----</v>
      </c>
      <c r="AZ48" s="432">
        <f t="shared" si="25"/>
        <v>9.4285714285714288</v>
      </c>
      <c r="BA48" s="434" t="str">
        <f t="shared" si="26"/>
        <v>----</v>
      </c>
      <c r="BB48" s="435">
        <f t="shared" si="27"/>
        <v>0</v>
      </c>
      <c r="BC48" s="434" t="e">
        <f t="shared" si="28"/>
        <v>#VALUE!</v>
      </c>
      <c r="BD48" s="434">
        <f t="shared" si="29"/>
        <v>0</v>
      </c>
      <c r="BE48" s="434" t="e">
        <f t="shared" si="30"/>
        <v>#VALUE!</v>
      </c>
      <c r="BF48" s="436">
        <f t="shared" si="31"/>
        <v>9.4285714285714288</v>
      </c>
      <c r="BG48" s="437">
        <f t="shared" si="32"/>
        <v>5900</v>
      </c>
      <c r="BH48" s="434"/>
      <c r="BI48" s="679" t="s">
        <v>220</v>
      </c>
      <c r="BJ48" s="482"/>
      <c r="BK48" s="694"/>
      <c r="BL48" s="694"/>
      <c r="BM48" s="543"/>
      <c r="BN48" s="482"/>
      <c r="BO48" s="482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407"/>
      <c r="CL48" s="405"/>
      <c r="CM48" s="572">
        <v>19</v>
      </c>
      <c r="CN48" s="573">
        <f t="shared" si="49"/>
        <v>150</v>
      </c>
      <c r="CO48" s="574">
        <f t="shared" si="50"/>
        <v>5000</v>
      </c>
      <c r="CP48" s="575" t="str">
        <f t="shared" si="51"/>
        <v>n</v>
      </c>
      <c r="CQ48" s="576" t="str">
        <f t="shared" si="52"/>
        <v>n</v>
      </c>
      <c r="CR48" s="392"/>
      <c r="CS48" s="572">
        <v>69</v>
      </c>
      <c r="CT48" s="573">
        <f t="shared" si="53"/>
        <v>18431</v>
      </c>
      <c r="CU48" s="574">
        <f t="shared" si="54"/>
        <v>2910</v>
      </c>
      <c r="CV48" s="575" t="str">
        <f t="shared" si="55"/>
        <v>n</v>
      </c>
      <c r="CW48" s="576" t="str">
        <f t="shared" si="56"/>
        <v>n</v>
      </c>
      <c r="CX48" s="392"/>
      <c r="CY48" s="572">
        <v>119</v>
      </c>
      <c r="CZ48" s="577">
        <f t="shared" si="57"/>
        <v>36676</v>
      </c>
      <c r="DA48" s="578">
        <f t="shared" si="58"/>
        <v>1790</v>
      </c>
      <c r="DB48" s="575" t="str">
        <f t="shared" si="59"/>
        <v>n</v>
      </c>
      <c r="DC48" s="579" t="str">
        <f t="shared" si="60"/>
        <v>n</v>
      </c>
      <c r="DD48" s="407"/>
      <c r="DE48" s="405"/>
      <c r="DF48" s="392"/>
      <c r="DG48" s="392"/>
      <c r="DH48" s="392"/>
      <c r="DI48" s="392"/>
      <c r="DJ48" s="392"/>
      <c r="DK48" s="392"/>
      <c r="DL48" s="392"/>
      <c r="DM48" s="392"/>
      <c r="DN48" s="407"/>
      <c r="DO48" s="143"/>
      <c r="DP48" s="143"/>
      <c r="DQ48" s="143"/>
      <c r="DR48" s="143"/>
      <c r="DS48" s="143"/>
      <c r="DT48" s="143"/>
      <c r="DU48" s="143"/>
      <c r="DV48" s="143"/>
      <c r="DW48" s="143"/>
      <c r="DX48" s="143"/>
      <c r="DY48" s="143"/>
      <c r="DZ48" s="143"/>
      <c r="EA48" s="143"/>
      <c r="EB48" s="143"/>
      <c r="EC48" s="143"/>
      <c r="ED48" s="143"/>
      <c r="EE48" s="143"/>
      <c r="EF48" s="143"/>
      <c r="EG48" s="143"/>
      <c r="EH48" s="143"/>
      <c r="EI48" s="143"/>
      <c r="EJ48" s="143"/>
      <c r="EK48" s="143"/>
      <c r="EL48" s="143"/>
      <c r="EM48" s="143"/>
      <c r="EN48" s="143"/>
      <c r="EO48" s="143"/>
      <c r="EP48" s="143"/>
      <c r="EQ48" s="143"/>
      <c r="ER48" s="143"/>
      <c r="ES48" s="143"/>
      <c r="ET48" s="143"/>
      <c r="EU48" s="143"/>
      <c r="EV48" s="143"/>
      <c r="EW48" s="143"/>
      <c r="EX48" s="143"/>
      <c r="EY48" s="143"/>
      <c r="EZ48" s="143"/>
      <c r="FA48" s="143"/>
      <c r="FB48" s="143"/>
      <c r="FC48" s="143"/>
      <c r="FD48" s="143"/>
      <c r="FE48" s="143"/>
      <c r="FF48" s="143"/>
      <c r="FG48" s="143"/>
      <c r="FH48" s="143"/>
      <c r="FI48" s="143"/>
      <c r="FJ48" s="143"/>
      <c r="FK48" s="143"/>
      <c r="FL48" s="143"/>
      <c r="FM48" s="143"/>
      <c r="FN48" s="143"/>
      <c r="FO48" s="143"/>
      <c r="FP48" s="143"/>
      <c r="FQ48" s="143"/>
      <c r="FR48" s="143"/>
      <c r="FS48" s="143"/>
      <c r="FT48" s="143"/>
      <c r="FU48" s="143"/>
      <c r="FV48" s="143"/>
      <c r="FW48" s="143"/>
      <c r="FX48" s="143"/>
      <c r="FY48" s="143"/>
      <c r="FZ48" s="143"/>
      <c r="GA48" s="143"/>
      <c r="GB48" s="143"/>
      <c r="GC48" s="143"/>
      <c r="GD48" s="143"/>
      <c r="GE48" s="143"/>
      <c r="GF48" s="143"/>
      <c r="GG48" s="143"/>
      <c r="GH48" s="143"/>
      <c r="GI48" s="143"/>
      <c r="GJ48" s="143"/>
      <c r="GK48" s="143"/>
      <c r="GL48" s="143"/>
      <c r="GM48" s="143"/>
      <c r="GN48" s="143"/>
      <c r="GO48" s="143"/>
      <c r="GP48" s="143"/>
      <c r="GQ48" s="143"/>
      <c r="GR48" s="143"/>
      <c r="GS48" s="143"/>
      <c r="GT48" s="143"/>
      <c r="GU48" s="143"/>
    </row>
    <row r="49" spans="1:203" x14ac:dyDescent="0.25">
      <c r="A49" s="402" t="s">
        <v>127</v>
      </c>
      <c r="B49" s="385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392"/>
      <c r="N49" s="392"/>
      <c r="O49" s="392"/>
      <c r="P49" s="392"/>
      <c r="Q49" s="431">
        <f t="shared" si="33"/>
        <v>28</v>
      </c>
      <c r="R49" s="776">
        <v>6752000</v>
      </c>
      <c r="S49" s="775">
        <v>3806</v>
      </c>
      <c r="T49" s="384">
        <f t="shared" si="81"/>
        <v>1910</v>
      </c>
      <c r="U49" s="428">
        <f t="shared" si="0"/>
        <v>1910</v>
      </c>
      <c r="V49" s="428">
        <f t="shared" si="1"/>
        <v>6</v>
      </c>
      <c r="W49" s="429">
        <f t="shared" si="2"/>
        <v>0</v>
      </c>
      <c r="X49" s="429">
        <f t="shared" si="3"/>
        <v>0</v>
      </c>
      <c r="Y49" s="429">
        <f t="shared" si="4"/>
        <v>0</v>
      </c>
      <c r="Z49" s="429">
        <f t="shared" si="5"/>
        <v>0</v>
      </c>
      <c r="AA49" s="429">
        <f t="shared" si="6"/>
        <v>0</v>
      </c>
      <c r="AB49" s="429">
        <f t="shared" si="7"/>
        <v>1</v>
      </c>
      <c r="AC49" s="429">
        <f t="shared" si="8"/>
        <v>0</v>
      </c>
      <c r="AD49" s="429">
        <f t="shared" si="9"/>
        <v>0</v>
      </c>
      <c r="AE49" s="429">
        <f t="shared" si="10"/>
        <v>0</v>
      </c>
      <c r="AF49" s="429">
        <f t="shared" si="11"/>
        <v>0</v>
      </c>
      <c r="AG49" s="429">
        <f t="shared" si="12"/>
        <v>0</v>
      </c>
      <c r="AH49" s="430">
        <f t="shared" si="13"/>
        <v>0</v>
      </c>
      <c r="AI49" s="781">
        <v>2240</v>
      </c>
      <c r="AJ49" s="766"/>
      <c r="AK49" s="766"/>
      <c r="AL49" s="782"/>
      <c r="AM49" s="413">
        <f t="shared" si="14"/>
        <v>0</v>
      </c>
      <c r="AN49" s="29"/>
      <c r="AO49" s="371" t="str">
        <f t="shared" si="15"/>
        <v>no outlier detected</v>
      </c>
      <c r="AP49" s="371" t="str">
        <f t="shared" si="16"/>
        <v>no outlier detected</v>
      </c>
      <c r="AQ49" s="806" t="str">
        <f t="shared" si="17"/>
        <v>----</v>
      </c>
      <c r="AR49" s="806"/>
      <c r="AS49" s="431">
        <f t="shared" si="18"/>
        <v>100</v>
      </c>
      <c r="AT49" s="432">
        <f t="shared" si="19"/>
        <v>1.32</v>
      </c>
      <c r="AU49" s="433">
        <f t="shared" si="20"/>
        <v>7.7142311448490855</v>
      </c>
      <c r="AV49" s="433">
        <f t="shared" si="21"/>
        <v>0</v>
      </c>
      <c r="AW49" s="433">
        <f t="shared" si="22"/>
        <v>7.7142311448490855</v>
      </c>
      <c r="AX49" s="433" t="str">
        <f t="shared" si="23"/>
        <v>----</v>
      </c>
      <c r="AY49" s="432" t="str">
        <f t="shared" si="24"/>
        <v>----</v>
      </c>
      <c r="AZ49" s="432">
        <f t="shared" si="25"/>
        <v>1.32</v>
      </c>
      <c r="BA49" s="434" t="str">
        <f t="shared" si="26"/>
        <v>----</v>
      </c>
      <c r="BB49" s="435">
        <f t="shared" si="27"/>
        <v>0</v>
      </c>
      <c r="BC49" s="434" t="e">
        <f t="shared" si="28"/>
        <v>#VALUE!</v>
      </c>
      <c r="BD49" s="434">
        <f t="shared" si="29"/>
        <v>0</v>
      </c>
      <c r="BE49" s="434" t="e">
        <f t="shared" si="30"/>
        <v>#VALUE!</v>
      </c>
      <c r="BF49" s="436">
        <f t="shared" si="31"/>
        <v>1.32</v>
      </c>
      <c r="BG49" s="437">
        <f t="shared" si="32"/>
        <v>2240</v>
      </c>
      <c r="BH49" s="434"/>
      <c r="BI49" s="696" t="s">
        <v>222</v>
      </c>
      <c r="BJ49" s="29"/>
      <c r="BK49" s="482"/>
      <c r="BL49" s="482"/>
      <c r="BM49" s="482"/>
      <c r="BN49" s="482"/>
      <c r="BO49" s="482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3"/>
      <c r="CH49" s="143"/>
      <c r="CI49" s="392"/>
      <c r="CJ49" s="143"/>
      <c r="CK49" s="407"/>
      <c r="CL49" s="405"/>
      <c r="CM49" s="637">
        <v>20</v>
      </c>
      <c r="CN49" s="638">
        <f t="shared" si="49"/>
        <v>507</v>
      </c>
      <c r="CO49" s="639">
        <f t="shared" si="50"/>
        <v>12000</v>
      </c>
      <c r="CP49" s="640" t="str">
        <f t="shared" si="51"/>
        <v>n</v>
      </c>
      <c r="CQ49" s="641" t="str">
        <f t="shared" si="52"/>
        <v>n</v>
      </c>
      <c r="CR49" s="392"/>
      <c r="CS49" s="637">
        <v>70</v>
      </c>
      <c r="CT49" s="638">
        <f t="shared" si="53"/>
        <v>18843</v>
      </c>
      <c r="CU49" s="639">
        <f t="shared" si="54"/>
        <v>4630</v>
      </c>
      <c r="CV49" s="640" t="str">
        <f t="shared" si="55"/>
        <v>n</v>
      </c>
      <c r="CW49" s="641" t="str">
        <f t="shared" si="56"/>
        <v>n</v>
      </c>
      <c r="CX49" s="392"/>
      <c r="CY49" s="637">
        <v>120</v>
      </c>
      <c r="CZ49" s="642">
        <f t="shared" si="57"/>
        <v>37041</v>
      </c>
      <c r="DA49" s="643">
        <f t="shared" si="58"/>
        <v>1740</v>
      </c>
      <c r="DB49" s="640" t="str">
        <f t="shared" si="59"/>
        <v>n</v>
      </c>
      <c r="DC49" s="644" t="str">
        <f t="shared" si="60"/>
        <v>n</v>
      </c>
      <c r="DD49" s="407"/>
      <c r="DE49" s="405"/>
      <c r="DF49" s="392"/>
      <c r="DG49" s="392"/>
      <c r="DH49" s="392"/>
      <c r="DI49" s="392"/>
      <c r="DJ49" s="392"/>
      <c r="DK49" s="392"/>
      <c r="DL49" s="392"/>
      <c r="DM49" s="392"/>
      <c r="DN49" s="407"/>
      <c r="DO49" s="143"/>
      <c r="DP49" s="143"/>
      <c r="DQ49" s="143"/>
      <c r="DR49" s="143"/>
      <c r="DS49" s="143"/>
      <c r="DT49" s="143"/>
      <c r="DU49" s="143"/>
      <c r="DV49" s="143"/>
      <c r="DW49" s="143"/>
      <c r="DX49" s="143"/>
      <c r="DY49" s="143"/>
      <c r="DZ49" s="143"/>
      <c r="EA49" s="143"/>
      <c r="EB49" s="143"/>
      <c r="EC49" s="143"/>
      <c r="ED49" s="143"/>
      <c r="EE49" s="143"/>
      <c r="EF49" s="143"/>
      <c r="EG49" s="143"/>
      <c r="EH49" s="143"/>
      <c r="EI49" s="143"/>
      <c r="EJ49" s="143"/>
      <c r="EK49" s="143"/>
      <c r="EL49" s="143"/>
      <c r="EM49" s="143"/>
      <c r="EN49" s="143"/>
      <c r="EO49" s="143"/>
      <c r="EP49" s="143"/>
      <c r="EQ49" s="143"/>
      <c r="ER49" s="143"/>
      <c r="ES49" s="143"/>
      <c r="ET49" s="143"/>
      <c r="EU49" s="143"/>
      <c r="EV49" s="143"/>
      <c r="EW49" s="143"/>
      <c r="EX49" s="143"/>
      <c r="EY49" s="143"/>
      <c r="EZ49" s="143"/>
      <c r="FA49" s="143"/>
      <c r="FB49" s="143"/>
      <c r="FC49" s="143"/>
      <c r="FD49" s="143"/>
      <c r="FE49" s="143"/>
      <c r="FF49" s="143"/>
      <c r="FG49" s="143"/>
      <c r="FH49" s="143"/>
      <c r="FI49" s="143"/>
      <c r="FJ49" s="143"/>
      <c r="FK49" s="143"/>
      <c r="FL49" s="143"/>
      <c r="FM49" s="143"/>
      <c r="FN49" s="143"/>
      <c r="FO49" s="143"/>
      <c r="FP49" s="143"/>
      <c r="FQ49" s="143"/>
      <c r="FR49" s="143"/>
      <c r="FS49" s="143"/>
      <c r="FT49" s="143"/>
      <c r="FU49" s="143"/>
      <c r="FV49" s="143"/>
      <c r="FW49" s="143"/>
      <c r="FX49" s="143"/>
      <c r="FY49" s="143"/>
      <c r="FZ49" s="143"/>
      <c r="GA49" s="143"/>
      <c r="GB49" s="143"/>
      <c r="GC49" s="143"/>
      <c r="GD49" s="143"/>
      <c r="GE49" s="143"/>
      <c r="GF49" s="143"/>
      <c r="GG49" s="143"/>
      <c r="GH49" s="143"/>
      <c r="GI49" s="143"/>
      <c r="GJ49" s="143"/>
      <c r="GK49" s="143"/>
      <c r="GL49" s="143"/>
      <c r="GM49" s="143"/>
      <c r="GN49" s="143"/>
      <c r="GO49" s="143"/>
      <c r="GP49" s="143"/>
      <c r="GQ49" s="143"/>
      <c r="GR49" s="143"/>
      <c r="GS49" s="143"/>
      <c r="GT49" s="143"/>
      <c r="GU49" s="143"/>
    </row>
    <row r="50" spans="1:203" ht="15.6" x14ac:dyDescent="0.3">
      <c r="A50" s="392" t="s">
        <v>134</v>
      </c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392"/>
      <c r="N50" s="392"/>
      <c r="O50" s="392"/>
      <c r="P50" s="392"/>
      <c r="Q50" s="540">
        <f t="shared" si="33"/>
        <v>29</v>
      </c>
      <c r="R50" s="777">
        <v>6752000</v>
      </c>
      <c r="S50" s="778">
        <v>4178</v>
      </c>
      <c r="T50" s="539">
        <f t="shared" si="81"/>
        <v>1911</v>
      </c>
      <c r="U50" s="428">
        <f t="shared" si="0"/>
        <v>1911</v>
      </c>
      <c r="V50" s="428">
        <f t="shared" si="1"/>
        <v>6</v>
      </c>
      <c r="W50" s="429">
        <f t="shared" si="2"/>
        <v>0</v>
      </c>
      <c r="X50" s="429">
        <f t="shared" si="3"/>
        <v>0</v>
      </c>
      <c r="Y50" s="429">
        <f t="shared" si="4"/>
        <v>0</v>
      </c>
      <c r="Z50" s="429">
        <f t="shared" si="5"/>
        <v>0</v>
      </c>
      <c r="AA50" s="429">
        <f t="shared" si="6"/>
        <v>0</v>
      </c>
      <c r="AB50" s="429">
        <f t="shared" si="7"/>
        <v>1</v>
      </c>
      <c r="AC50" s="429">
        <f t="shared" si="8"/>
        <v>0</v>
      </c>
      <c r="AD50" s="429">
        <f t="shared" si="9"/>
        <v>0</v>
      </c>
      <c r="AE50" s="429">
        <f t="shared" si="10"/>
        <v>0</v>
      </c>
      <c r="AF50" s="429">
        <f t="shared" si="11"/>
        <v>0</v>
      </c>
      <c r="AG50" s="429">
        <f t="shared" si="12"/>
        <v>0</v>
      </c>
      <c r="AH50" s="430">
        <f t="shared" si="13"/>
        <v>0</v>
      </c>
      <c r="AI50" s="783">
        <v>2470</v>
      </c>
      <c r="AJ50" s="784"/>
      <c r="AK50" s="784"/>
      <c r="AL50" s="785"/>
      <c r="AM50" s="413">
        <f t="shared" si="14"/>
        <v>0</v>
      </c>
      <c r="AN50" s="29"/>
      <c r="AO50" s="372" t="str">
        <f t="shared" si="15"/>
        <v>no outlier detected</v>
      </c>
      <c r="AP50" s="372" t="str">
        <f t="shared" si="16"/>
        <v>no outlier detected</v>
      </c>
      <c r="AQ50" s="807" t="str">
        <f t="shared" si="17"/>
        <v>----</v>
      </c>
      <c r="AR50" s="807"/>
      <c r="AS50" s="540">
        <f t="shared" si="18"/>
        <v>92</v>
      </c>
      <c r="AT50" s="541">
        <f t="shared" si="19"/>
        <v>1.4347826086956521</v>
      </c>
      <c r="AU50" s="542">
        <f t="shared" si="20"/>
        <v>7.8119734296220225</v>
      </c>
      <c r="AV50" s="542">
        <f t="shared" si="21"/>
        <v>0</v>
      </c>
      <c r="AW50" s="542">
        <f t="shared" si="22"/>
        <v>7.8119734296220225</v>
      </c>
      <c r="AX50" s="542" t="str">
        <f t="shared" si="23"/>
        <v>----</v>
      </c>
      <c r="AY50" s="541" t="str">
        <f t="shared" si="24"/>
        <v>----</v>
      </c>
      <c r="AZ50" s="541">
        <f t="shared" si="25"/>
        <v>1.4347826086956521</v>
      </c>
      <c r="BA50" s="434" t="str">
        <f t="shared" si="26"/>
        <v>----</v>
      </c>
      <c r="BB50" s="435">
        <f t="shared" si="27"/>
        <v>0</v>
      </c>
      <c r="BC50" s="434" t="e">
        <f t="shared" si="28"/>
        <v>#VALUE!</v>
      </c>
      <c r="BD50" s="434">
        <f t="shared" si="29"/>
        <v>0</v>
      </c>
      <c r="BE50" s="434" t="e">
        <f t="shared" si="30"/>
        <v>#VALUE!</v>
      </c>
      <c r="BF50" s="436">
        <f t="shared" si="31"/>
        <v>1.4347826086956521</v>
      </c>
      <c r="BG50" s="437">
        <f t="shared" si="32"/>
        <v>2470</v>
      </c>
      <c r="BH50" s="434"/>
      <c r="BI50" s="696" t="s">
        <v>231</v>
      </c>
      <c r="BJ50" s="29"/>
      <c r="BK50" s="482"/>
      <c r="BL50" s="482"/>
      <c r="BM50" s="482"/>
      <c r="BN50" s="482"/>
      <c r="BO50" s="482"/>
      <c r="BP50" s="482"/>
      <c r="BQ50" s="482"/>
      <c r="BR50" s="482"/>
      <c r="BS50" s="482"/>
      <c r="BT50" s="482"/>
      <c r="BU50" s="482"/>
      <c r="BV50" s="482"/>
      <c r="BW50" s="697"/>
      <c r="BX50" s="482"/>
      <c r="BY50" s="482"/>
      <c r="BZ50" s="482"/>
      <c r="CA50" s="482"/>
      <c r="CB50" s="482"/>
      <c r="CC50" s="482"/>
      <c r="CD50" s="482"/>
      <c r="CE50" s="482"/>
      <c r="CF50" s="482"/>
      <c r="CG50" s="482"/>
      <c r="CH50" s="482"/>
      <c r="CI50" s="482"/>
      <c r="CJ50" s="482"/>
      <c r="CK50" s="407"/>
      <c r="CL50" s="405"/>
      <c r="CM50" s="649">
        <v>21</v>
      </c>
      <c r="CN50" s="650">
        <f t="shared" si="49"/>
        <v>867</v>
      </c>
      <c r="CO50" s="651">
        <f t="shared" si="50"/>
        <v>2500</v>
      </c>
      <c r="CP50" s="652" t="str">
        <f t="shared" si="51"/>
        <v>n</v>
      </c>
      <c r="CQ50" s="653" t="str">
        <f t="shared" si="52"/>
        <v>n</v>
      </c>
      <c r="CR50" s="392"/>
      <c r="CS50" s="649">
        <v>71</v>
      </c>
      <c r="CT50" s="650">
        <f t="shared" si="53"/>
        <v>19153</v>
      </c>
      <c r="CU50" s="651">
        <f t="shared" si="54"/>
        <v>3660</v>
      </c>
      <c r="CV50" s="652" t="str">
        <f t="shared" si="55"/>
        <v>n</v>
      </c>
      <c r="CW50" s="653" t="str">
        <f t="shared" si="56"/>
        <v>n</v>
      </c>
      <c r="CX50" s="392"/>
      <c r="CY50" s="649">
        <v>121</v>
      </c>
      <c r="CZ50" s="654">
        <f t="shared" si="57"/>
        <v>37407</v>
      </c>
      <c r="DA50" s="655">
        <f t="shared" si="58"/>
        <v>880</v>
      </c>
      <c r="DB50" s="652" t="str">
        <f t="shared" si="59"/>
        <v>n</v>
      </c>
      <c r="DC50" s="656" t="str">
        <f t="shared" si="60"/>
        <v>n</v>
      </c>
      <c r="DD50" s="407"/>
      <c r="DE50" s="405"/>
      <c r="DF50" s="392"/>
      <c r="DG50" s="392"/>
      <c r="DH50" s="392"/>
      <c r="DI50" s="392"/>
      <c r="DJ50" s="450" t="s">
        <v>234</v>
      </c>
      <c r="DK50" s="392"/>
      <c r="DL50" s="392"/>
      <c r="DM50" s="392"/>
      <c r="DN50" s="407"/>
      <c r="DO50" s="143"/>
      <c r="DP50" s="143"/>
      <c r="DQ50" s="143"/>
      <c r="DR50" s="143"/>
      <c r="DS50" s="143"/>
      <c r="DT50" s="143"/>
      <c r="DU50" s="143"/>
      <c r="DV50" s="143"/>
      <c r="DW50" s="143"/>
      <c r="DX50" s="143"/>
      <c r="DY50" s="143"/>
      <c r="DZ50" s="143"/>
      <c r="EA50" s="143"/>
      <c r="EB50" s="143"/>
      <c r="EC50" s="143"/>
      <c r="ED50" s="143"/>
      <c r="EE50" s="143"/>
      <c r="EF50" s="143"/>
      <c r="EG50" s="143"/>
      <c r="EH50" s="143"/>
      <c r="EI50" s="143"/>
      <c r="EJ50" s="143"/>
      <c r="EK50" s="143"/>
      <c r="EL50" s="143"/>
      <c r="EM50" s="143"/>
      <c r="EN50" s="143"/>
      <c r="EO50" s="143"/>
      <c r="EP50" s="143"/>
      <c r="EQ50" s="143"/>
      <c r="ER50" s="143"/>
      <c r="ES50" s="143"/>
      <c r="ET50" s="143"/>
      <c r="EU50" s="143"/>
      <c r="EV50" s="143"/>
      <c r="EW50" s="143"/>
      <c r="EX50" s="143"/>
      <c r="EY50" s="143"/>
      <c r="EZ50" s="143"/>
      <c r="FA50" s="143"/>
      <c r="FB50" s="143"/>
      <c r="FC50" s="143"/>
      <c r="FD50" s="143"/>
      <c r="FE50" s="143"/>
      <c r="FF50" s="143"/>
      <c r="FG50" s="143"/>
      <c r="FH50" s="143"/>
      <c r="FI50" s="143"/>
      <c r="FJ50" s="143"/>
      <c r="FK50" s="143"/>
      <c r="FL50" s="143"/>
      <c r="FM50" s="143"/>
      <c r="FN50" s="143"/>
      <c r="FO50" s="143"/>
      <c r="FP50" s="143"/>
      <c r="FQ50" s="143"/>
      <c r="FR50" s="143"/>
      <c r="FS50" s="143"/>
      <c r="FT50" s="143"/>
      <c r="FU50" s="143"/>
      <c r="FV50" s="143"/>
      <c r="FW50" s="143"/>
      <c r="FX50" s="143"/>
      <c r="FY50" s="143"/>
      <c r="FZ50" s="143"/>
      <c r="GA50" s="143"/>
      <c r="GB50" s="143"/>
      <c r="GC50" s="143"/>
      <c r="GD50" s="143"/>
      <c r="GE50" s="143"/>
      <c r="GF50" s="143"/>
      <c r="GG50" s="143"/>
      <c r="GH50" s="143"/>
      <c r="GI50" s="143"/>
      <c r="GJ50" s="143"/>
      <c r="GK50" s="143"/>
      <c r="GL50" s="143"/>
      <c r="GM50" s="143"/>
      <c r="GN50" s="143"/>
      <c r="GO50" s="143"/>
      <c r="GP50" s="143"/>
      <c r="GQ50" s="143"/>
      <c r="GR50" s="143"/>
      <c r="GS50" s="143"/>
      <c r="GT50" s="143"/>
      <c r="GU50" s="143"/>
    </row>
    <row r="51" spans="1:203" x14ac:dyDescent="0.25">
      <c r="A51" s="143" t="s">
        <v>128</v>
      </c>
      <c r="B51" s="392"/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431">
        <f t="shared" si="33"/>
        <v>30</v>
      </c>
      <c r="R51" s="776">
        <v>6752000</v>
      </c>
      <c r="S51" s="775">
        <v>4562</v>
      </c>
      <c r="T51" s="384">
        <f t="shared" si="81"/>
        <v>1912</v>
      </c>
      <c r="U51" s="428">
        <f t="shared" si="0"/>
        <v>1912</v>
      </c>
      <c r="V51" s="428">
        <f t="shared" si="1"/>
        <v>6</v>
      </c>
      <c r="W51" s="429">
        <f t="shared" si="2"/>
        <v>0</v>
      </c>
      <c r="X51" s="429">
        <f t="shared" si="3"/>
        <v>0</v>
      </c>
      <c r="Y51" s="429">
        <f t="shared" si="4"/>
        <v>0</v>
      </c>
      <c r="Z51" s="429">
        <f t="shared" si="5"/>
        <v>0</v>
      </c>
      <c r="AA51" s="429">
        <f t="shared" si="6"/>
        <v>0</v>
      </c>
      <c r="AB51" s="429">
        <f t="shared" si="7"/>
        <v>1</v>
      </c>
      <c r="AC51" s="429">
        <f t="shared" si="8"/>
        <v>0</v>
      </c>
      <c r="AD51" s="429">
        <f t="shared" si="9"/>
        <v>0</v>
      </c>
      <c r="AE51" s="429">
        <f t="shared" si="10"/>
        <v>0</v>
      </c>
      <c r="AF51" s="429">
        <f t="shared" si="11"/>
        <v>0</v>
      </c>
      <c r="AG51" s="429">
        <f t="shared" si="12"/>
        <v>0</v>
      </c>
      <c r="AH51" s="430">
        <f t="shared" si="13"/>
        <v>0</v>
      </c>
      <c r="AI51" s="781">
        <v>3820</v>
      </c>
      <c r="AJ51" s="766"/>
      <c r="AK51" s="766"/>
      <c r="AL51" s="782"/>
      <c r="AM51" s="413">
        <f t="shared" si="14"/>
        <v>0</v>
      </c>
      <c r="AN51" s="29"/>
      <c r="AO51" s="371" t="str">
        <f t="shared" si="15"/>
        <v>no outlier detected</v>
      </c>
      <c r="AP51" s="371" t="str">
        <f t="shared" si="16"/>
        <v>no outlier detected</v>
      </c>
      <c r="AQ51" s="806" t="str">
        <f t="shared" si="17"/>
        <v>----</v>
      </c>
      <c r="AR51" s="806"/>
      <c r="AS51" s="431">
        <f t="shared" si="18"/>
        <v>45</v>
      </c>
      <c r="AT51" s="432">
        <f t="shared" si="19"/>
        <v>2.9333333333333331</v>
      </c>
      <c r="AU51" s="433">
        <f t="shared" si="20"/>
        <v>8.2480057016006203</v>
      </c>
      <c r="AV51" s="433">
        <f t="shared" si="21"/>
        <v>0</v>
      </c>
      <c r="AW51" s="433">
        <f t="shared" si="22"/>
        <v>8.2480057016006203</v>
      </c>
      <c r="AX51" s="433" t="str">
        <f t="shared" si="23"/>
        <v>----</v>
      </c>
      <c r="AY51" s="432" t="str">
        <f t="shared" si="24"/>
        <v>----</v>
      </c>
      <c r="AZ51" s="432">
        <f t="shared" si="25"/>
        <v>2.9333333333333331</v>
      </c>
      <c r="BA51" s="434" t="str">
        <f t="shared" si="26"/>
        <v>----</v>
      </c>
      <c r="BB51" s="435">
        <f t="shared" si="27"/>
        <v>0</v>
      </c>
      <c r="BC51" s="434" t="e">
        <f t="shared" si="28"/>
        <v>#VALUE!</v>
      </c>
      <c r="BD51" s="434">
        <f t="shared" si="29"/>
        <v>0</v>
      </c>
      <c r="BE51" s="434" t="e">
        <f t="shared" si="30"/>
        <v>#VALUE!</v>
      </c>
      <c r="BF51" s="436">
        <f t="shared" si="31"/>
        <v>2.9333333333333331</v>
      </c>
      <c r="BG51" s="437">
        <f t="shared" si="32"/>
        <v>3820</v>
      </c>
      <c r="BH51" s="434"/>
      <c r="BI51" s="679" t="s">
        <v>273</v>
      </c>
      <c r="BJ51" s="698"/>
      <c r="BK51" s="482"/>
      <c r="BL51" s="482"/>
      <c r="BM51" s="482"/>
      <c r="BN51" s="482"/>
      <c r="BO51" s="482"/>
      <c r="BP51" s="482"/>
      <c r="BQ51" s="482"/>
      <c r="BR51" s="482"/>
      <c r="BS51" s="482"/>
      <c r="BT51" s="482"/>
      <c r="BU51" s="482"/>
      <c r="BV51" s="482"/>
      <c r="BW51" s="482"/>
      <c r="BX51" s="482"/>
      <c r="BY51" s="482"/>
      <c r="BZ51" s="482"/>
      <c r="CA51" s="482"/>
      <c r="CB51" s="482"/>
      <c r="CC51" s="482"/>
      <c r="CD51" s="482"/>
      <c r="CE51" s="482"/>
      <c r="CF51" s="482"/>
      <c r="CG51" s="482"/>
      <c r="CH51" s="482"/>
      <c r="CI51" s="482"/>
      <c r="CJ51" s="482"/>
      <c r="CK51" s="407"/>
      <c r="CL51" s="405"/>
      <c r="CM51" s="572">
        <v>22</v>
      </c>
      <c r="CN51" s="573">
        <f t="shared" si="49"/>
        <v>1256</v>
      </c>
      <c r="CO51" s="574">
        <f t="shared" si="50"/>
        <v>4100</v>
      </c>
      <c r="CP51" s="575" t="str">
        <f t="shared" si="51"/>
        <v>n</v>
      </c>
      <c r="CQ51" s="576" t="str">
        <f t="shared" si="52"/>
        <v>n</v>
      </c>
      <c r="CR51" s="392"/>
      <c r="CS51" s="572">
        <v>72</v>
      </c>
      <c r="CT51" s="573">
        <f t="shared" si="53"/>
        <v>19524</v>
      </c>
      <c r="CU51" s="574">
        <f t="shared" si="54"/>
        <v>2490</v>
      </c>
      <c r="CV51" s="575" t="str">
        <f t="shared" si="55"/>
        <v>n</v>
      </c>
      <c r="CW51" s="576" t="str">
        <f t="shared" si="56"/>
        <v>n</v>
      </c>
      <c r="CX51" s="392"/>
      <c r="CY51" s="572">
        <v>122</v>
      </c>
      <c r="CZ51" s="577">
        <f t="shared" si="57"/>
        <v>37773</v>
      </c>
      <c r="DA51" s="578">
        <f t="shared" si="58"/>
        <v>3770</v>
      </c>
      <c r="DB51" s="575" t="str">
        <f t="shared" si="59"/>
        <v>n</v>
      </c>
      <c r="DC51" s="579" t="str">
        <f t="shared" si="60"/>
        <v>n</v>
      </c>
      <c r="DD51" s="407"/>
      <c r="DE51" s="405"/>
      <c r="DF51" s="392"/>
      <c r="DG51" s="392"/>
      <c r="DH51" s="392"/>
      <c r="DI51" s="392"/>
      <c r="DJ51" s="411" t="str">
        <f>B4</f>
        <v>CACHE LA POUDRE RIV AT MO OF CN, NR FT COLLINS, CO</v>
      </c>
      <c r="DK51" s="392"/>
      <c r="DL51" s="392"/>
      <c r="DM51" s="392"/>
      <c r="DN51" s="407"/>
      <c r="DO51" s="143"/>
      <c r="DP51" s="143"/>
      <c r="DQ51" s="143"/>
      <c r="DR51" s="143"/>
      <c r="DS51" s="143"/>
      <c r="DT51" s="143"/>
      <c r="DU51" s="143"/>
      <c r="DV51" s="143"/>
      <c r="DW51" s="143"/>
      <c r="DX51" s="143"/>
      <c r="DY51" s="143"/>
      <c r="DZ51" s="143"/>
      <c r="EA51" s="143"/>
      <c r="EB51" s="143"/>
      <c r="EC51" s="143"/>
      <c r="ED51" s="143"/>
      <c r="EE51" s="143"/>
      <c r="EF51" s="143"/>
      <c r="EG51" s="143"/>
      <c r="EH51" s="143"/>
      <c r="EI51" s="143"/>
      <c r="EJ51" s="143"/>
      <c r="EK51" s="143"/>
      <c r="EL51" s="143"/>
      <c r="EM51" s="143"/>
      <c r="EN51" s="143"/>
      <c r="EO51" s="143"/>
      <c r="EP51" s="143"/>
      <c r="EQ51" s="143"/>
      <c r="ER51" s="143"/>
      <c r="ES51" s="143"/>
      <c r="ET51" s="143"/>
      <c r="EU51" s="143"/>
      <c r="EV51" s="143"/>
      <c r="EW51" s="143"/>
      <c r="EX51" s="143"/>
      <c r="EY51" s="143"/>
      <c r="EZ51" s="143"/>
      <c r="FA51" s="143"/>
      <c r="FB51" s="143"/>
      <c r="FC51" s="143"/>
      <c r="FD51" s="143"/>
      <c r="FE51" s="143"/>
      <c r="FF51" s="143"/>
      <c r="FG51" s="143"/>
      <c r="FH51" s="143"/>
      <c r="FI51" s="143"/>
      <c r="FJ51" s="143"/>
      <c r="FK51" s="143"/>
      <c r="FL51" s="143"/>
      <c r="FM51" s="143"/>
      <c r="FN51" s="143"/>
      <c r="FO51" s="143"/>
      <c r="FP51" s="143"/>
      <c r="FQ51" s="143"/>
      <c r="FR51" s="143"/>
      <c r="FS51" s="143"/>
      <c r="FT51" s="143"/>
      <c r="FU51" s="143"/>
      <c r="FV51" s="143"/>
      <c r="FW51" s="143"/>
      <c r="FX51" s="143"/>
      <c r="FY51" s="143"/>
      <c r="FZ51" s="143"/>
      <c r="GA51" s="143"/>
      <c r="GB51" s="143"/>
      <c r="GC51" s="143"/>
      <c r="GD51" s="143"/>
      <c r="GE51" s="143"/>
      <c r="GF51" s="143"/>
      <c r="GG51" s="143"/>
      <c r="GH51" s="143"/>
      <c r="GI51" s="143"/>
      <c r="GJ51" s="143"/>
      <c r="GK51" s="143"/>
      <c r="GL51" s="143"/>
      <c r="GM51" s="143"/>
      <c r="GN51" s="143"/>
      <c r="GO51" s="143"/>
      <c r="GP51" s="143"/>
      <c r="GQ51" s="143"/>
      <c r="GR51" s="143"/>
      <c r="GS51" s="143"/>
      <c r="GT51" s="143"/>
      <c r="GU51" s="143"/>
    </row>
    <row r="52" spans="1:203" x14ac:dyDescent="0.25">
      <c r="A52" s="392" t="s">
        <v>135</v>
      </c>
      <c r="B52" s="392"/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431">
        <f t="shared" si="33"/>
        <v>31</v>
      </c>
      <c r="R52" s="776">
        <v>6752000</v>
      </c>
      <c r="S52" s="775">
        <v>4900</v>
      </c>
      <c r="T52" s="384">
        <f t="shared" si="81"/>
        <v>1913</v>
      </c>
      <c r="U52" s="428">
        <f t="shared" si="0"/>
        <v>1913</v>
      </c>
      <c r="V52" s="428">
        <f t="shared" si="1"/>
        <v>5</v>
      </c>
      <c r="W52" s="429">
        <f t="shared" si="2"/>
        <v>0</v>
      </c>
      <c r="X52" s="429">
        <f t="shared" si="3"/>
        <v>0</v>
      </c>
      <c r="Y52" s="429">
        <f t="shared" si="4"/>
        <v>0</v>
      </c>
      <c r="Z52" s="429">
        <f t="shared" si="5"/>
        <v>0</v>
      </c>
      <c r="AA52" s="429">
        <f t="shared" si="6"/>
        <v>1</v>
      </c>
      <c r="AB52" s="429">
        <f t="shared" si="7"/>
        <v>0</v>
      </c>
      <c r="AC52" s="429">
        <f t="shared" si="8"/>
        <v>0</v>
      </c>
      <c r="AD52" s="429">
        <f t="shared" si="9"/>
        <v>0</v>
      </c>
      <c r="AE52" s="429">
        <f t="shared" si="10"/>
        <v>0</v>
      </c>
      <c r="AF52" s="429">
        <f t="shared" si="11"/>
        <v>0</v>
      </c>
      <c r="AG52" s="429">
        <f t="shared" si="12"/>
        <v>0</v>
      </c>
      <c r="AH52" s="430">
        <f t="shared" si="13"/>
        <v>0</v>
      </c>
      <c r="AI52" s="781">
        <v>2700</v>
      </c>
      <c r="AJ52" s="766"/>
      <c r="AK52" s="766"/>
      <c r="AL52" s="782"/>
      <c r="AM52" s="413">
        <f t="shared" si="14"/>
        <v>0</v>
      </c>
      <c r="AN52" s="29"/>
      <c r="AO52" s="371" t="str">
        <f t="shared" si="15"/>
        <v>no outlier detected</v>
      </c>
      <c r="AP52" s="371" t="str">
        <f t="shared" si="16"/>
        <v>no outlier detected</v>
      </c>
      <c r="AQ52" s="806" t="str">
        <f t="shared" si="17"/>
        <v>----</v>
      </c>
      <c r="AR52" s="806"/>
      <c r="AS52" s="431">
        <f t="shared" si="18"/>
        <v>79</v>
      </c>
      <c r="AT52" s="432">
        <f t="shared" si="19"/>
        <v>1.6708860759493671</v>
      </c>
      <c r="AU52" s="433">
        <f t="shared" si="20"/>
        <v>7.90100705199242</v>
      </c>
      <c r="AV52" s="433">
        <f t="shared" si="21"/>
        <v>0</v>
      </c>
      <c r="AW52" s="433">
        <f t="shared" si="22"/>
        <v>7.90100705199242</v>
      </c>
      <c r="AX52" s="433" t="str">
        <f t="shared" si="23"/>
        <v>----</v>
      </c>
      <c r="AY52" s="432" t="str">
        <f t="shared" si="24"/>
        <v>----</v>
      </c>
      <c r="AZ52" s="432">
        <f t="shared" si="25"/>
        <v>1.6708860759493671</v>
      </c>
      <c r="BA52" s="434" t="str">
        <f t="shared" si="26"/>
        <v>----</v>
      </c>
      <c r="BB52" s="435">
        <f t="shared" si="27"/>
        <v>0</v>
      </c>
      <c r="BC52" s="434" t="e">
        <f t="shared" si="28"/>
        <v>#VALUE!</v>
      </c>
      <c r="BD52" s="434">
        <f t="shared" si="29"/>
        <v>0</v>
      </c>
      <c r="BE52" s="434" t="e">
        <f t="shared" si="30"/>
        <v>#VALUE!</v>
      </c>
      <c r="BF52" s="436">
        <f t="shared" si="31"/>
        <v>1.6708860759493671</v>
      </c>
      <c r="BG52" s="437">
        <f t="shared" si="32"/>
        <v>2700</v>
      </c>
      <c r="BH52" s="434"/>
      <c r="BI52" s="679" t="s">
        <v>221</v>
      </c>
      <c r="BJ52" s="146"/>
      <c r="BK52" s="146"/>
      <c r="BL52" s="146"/>
      <c r="BM52" s="146"/>
      <c r="BN52" s="146"/>
      <c r="BO52" s="146"/>
      <c r="BP52" s="482"/>
      <c r="BQ52" s="482"/>
      <c r="BR52" s="482"/>
      <c r="BS52" s="482"/>
      <c r="BT52" s="482"/>
      <c r="BU52" s="482"/>
      <c r="BV52" s="482"/>
      <c r="BW52" s="482"/>
      <c r="BX52" s="482"/>
      <c r="BY52" s="482"/>
      <c r="BZ52" s="482"/>
      <c r="CA52" s="482"/>
      <c r="CB52" s="699"/>
      <c r="CC52" s="699"/>
      <c r="CD52" s="699"/>
      <c r="CE52" s="482"/>
      <c r="CF52" s="482"/>
      <c r="CG52" s="482"/>
      <c r="CH52" s="392"/>
      <c r="CI52" s="392"/>
      <c r="CJ52" s="392"/>
      <c r="CK52" s="407"/>
      <c r="CL52" s="405"/>
      <c r="CM52" s="572">
        <v>23</v>
      </c>
      <c r="CN52" s="573">
        <f t="shared" si="49"/>
        <v>1602</v>
      </c>
      <c r="CO52" s="574" t="str">
        <f t="shared" si="50"/>
        <v>----</v>
      </c>
      <c r="CP52" s="575" t="str">
        <f t="shared" si="51"/>
        <v>n</v>
      </c>
      <c r="CQ52" s="576" t="str">
        <f t="shared" si="52"/>
        <v>n</v>
      </c>
      <c r="CR52" s="392"/>
      <c r="CS52" s="572">
        <v>73</v>
      </c>
      <c r="CT52" s="573">
        <f t="shared" si="53"/>
        <v>19865</v>
      </c>
      <c r="CU52" s="574">
        <f t="shared" si="54"/>
        <v>1220</v>
      </c>
      <c r="CV52" s="575" t="str">
        <f t="shared" si="55"/>
        <v>n</v>
      </c>
      <c r="CW52" s="576" t="str">
        <f t="shared" si="56"/>
        <v>n</v>
      </c>
      <c r="CX52" s="392"/>
      <c r="CY52" s="572">
        <v>123</v>
      </c>
      <c r="CZ52" s="577">
        <f t="shared" si="57"/>
        <v>38169</v>
      </c>
      <c r="DA52" s="578">
        <f t="shared" si="58"/>
        <v>1600</v>
      </c>
      <c r="DB52" s="575" t="str">
        <f t="shared" si="59"/>
        <v>n</v>
      </c>
      <c r="DC52" s="579" t="str">
        <f t="shared" si="60"/>
        <v>n</v>
      </c>
      <c r="DD52" s="407"/>
      <c r="DE52" s="405"/>
      <c r="DF52" s="392"/>
      <c r="DG52" s="392"/>
      <c r="DH52" s="392"/>
      <c r="DI52" s="392"/>
      <c r="DJ52" s="392"/>
      <c r="DK52" s="392"/>
      <c r="DL52" s="392"/>
      <c r="DM52" s="392"/>
      <c r="DN52" s="407"/>
      <c r="DO52" s="143"/>
      <c r="DP52" s="143"/>
      <c r="DQ52" s="143"/>
      <c r="DR52" s="143"/>
      <c r="DS52" s="143"/>
      <c r="DT52" s="143"/>
      <c r="DU52" s="143"/>
      <c r="DV52" s="143"/>
      <c r="DW52" s="143"/>
      <c r="DX52" s="143"/>
      <c r="DY52" s="143"/>
      <c r="DZ52" s="143"/>
      <c r="EA52" s="143"/>
      <c r="EB52" s="143"/>
      <c r="EC52" s="143"/>
      <c r="ED52" s="143"/>
      <c r="EE52" s="143"/>
      <c r="EF52" s="143"/>
      <c r="EG52" s="143"/>
      <c r="EH52" s="143"/>
      <c r="EI52" s="143"/>
      <c r="EJ52" s="143"/>
      <c r="EK52" s="143"/>
      <c r="EL52" s="143"/>
      <c r="EM52" s="143"/>
      <c r="EN52" s="143"/>
      <c r="EO52" s="143"/>
      <c r="EP52" s="143"/>
      <c r="EQ52" s="143"/>
      <c r="ER52" s="143"/>
      <c r="ES52" s="143"/>
      <c r="ET52" s="143"/>
      <c r="EU52" s="143"/>
      <c r="EV52" s="143"/>
      <c r="EW52" s="143"/>
      <c r="EX52" s="143"/>
      <c r="EY52" s="143"/>
      <c r="EZ52" s="143"/>
      <c r="FA52" s="143"/>
      <c r="FB52" s="143"/>
      <c r="FC52" s="143"/>
      <c r="FD52" s="143"/>
      <c r="FE52" s="143"/>
      <c r="FF52" s="143"/>
      <c r="FG52" s="143"/>
      <c r="FH52" s="143"/>
      <c r="FI52" s="143"/>
      <c r="FJ52" s="143"/>
      <c r="FK52" s="143"/>
      <c r="FL52" s="143"/>
      <c r="FM52" s="143"/>
      <c r="FN52" s="143"/>
      <c r="FO52" s="143"/>
      <c r="FP52" s="143"/>
      <c r="FQ52" s="143"/>
      <c r="FR52" s="143"/>
      <c r="FS52" s="143"/>
      <c r="FT52" s="143"/>
      <c r="FU52" s="143"/>
      <c r="FV52" s="143"/>
      <c r="FW52" s="143"/>
      <c r="FX52" s="143"/>
      <c r="FY52" s="143"/>
      <c r="FZ52" s="143"/>
      <c r="GA52" s="143"/>
      <c r="GB52" s="143"/>
      <c r="GC52" s="143"/>
      <c r="GD52" s="143"/>
      <c r="GE52" s="143"/>
      <c r="GF52" s="143"/>
      <c r="GG52" s="143"/>
      <c r="GH52" s="143"/>
      <c r="GI52" s="143"/>
      <c r="GJ52" s="143"/>
      <c r="GK52" s="143"/>
      <c r="GL52" s="143"/>
      <c r="GM52" s="143"/>
      <c r="GN52" s="143"/>
      <c r="GO52" s="143"/>
      <c r="GP52" s="143"/>
      <c r="GQ52" s="143"/>
      <c r="GR52" s="143"/>
      <c r="GS52" s="143"/>
      <c r="GT52" s="143"/>
      <c r="GU52" s="143"/>
    </row>
    <row r="53" spans="1:203" x14ac:dyDescent="0.25">
      <c r="A53" s="392" t="s">
        <v>227</v>
      </c>
      <c r="B53" s="392"/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431">
        <f t="shared" si="33"/>
        <v>32</v>
      </c>
      <c r="R53" s="776">
        <v>6752000</v>
      </c>
      <c r="S53" s="775">
        <v>5267</v>
      </c>
      <c r="T53" s="384">
        <f t="shared" ref="T53:T84" si="82">IF(S53&gt;0,IF(MONTH(S53)&gt;=10,YEAR(S53)+1,YEAR(S53)),"----")</f>
        <v>1914</v>
      </c>
      <c r="U53" s="428">
        <f t="shared" ref="U53:U84" si="83">IF(T53&lt;&gt;"----",T53,-10)</f>
        <v>1914</v>
      </c>
      <c r="V53" s="428">
        <f t="shared" ref="V53:V84" si="84">IF(S53&gt;0,MONTH(S53),"----")</f>
        <v>6</v>
      </c>
      <c r="W53" s="429">
        <f t="shared" ref="W53:W84" si="85">IF(V53=1,1,0)</f>
        <v>0</v>
      </c>
      <c r="X53" s="429">
        <f t="shared" ref="X53:X84" si="86">IF(V53=2,1,0)</f>
        <v>0</v>
      </c>
      <c r="Y53" s="429">
        <f t="shared" ref="Y53:Y84" si="87">IF(V53=3,1,0)</f>
        <v>0</v>
      </c>
      <c r="Z53" s="429">
        <f t="shared" ref="Z53:Z84" si="88">IF(V53=4,1,0)</f>
        <v>0</v>
      </c>
      <c r="AA53" s="429">
        <f t="shared" ref="AA53:AA84" si="89">IF(V53=5,1,0)</f>
        <v>0</v>
      </c>
      <c r="AB53" s="429">
        <f t="shared" ref="AB53:AB84" si="90">IF(V53=6,1,0)</f>
        <v>1</v>
      </c>
      <c r="AC53" s="429">
        <f t="shared" ref="AC53:AC84" si="91">IF(V53=7,1,0)</f>
        <v>0</v>
      </c>
      <c r="AD53" s="429">
        <f t="shared" ref="AD53:AD84" si="92">IF(V53=8,1,0)</f>
        <v>0</v>
      </c>
      <c r="AE53" s="429">
        <f t="shared" ref="AE53:AE84" si="93">IF(V53=9,1,0)</f>
        <v>0</v>
      </c>
      <c r="AF53" s="429">
        <f t="shared" ref="AF53:AF84" si="94">IF(V53=10,1,0)</f>
        <v>0</v>
      </c>
      <c r="AG53" s="429">
        <f t="shared" ref="AG53:AG84" si="95">IF(V53=11,1,0)</f>
        <v>0</v>
      </c>
      <c r="AH53" s="430">
        <f t="shared" ref="AH53:AH84" si="96">IF(V53=12,1,0)</f>
        <v>0</v>
      </c>
      <c r="AI53" s="781">
        <v>5380</v>
      </c>
      <c r="AJ53" s="766"/>
      <c r="AK53" s="766"/>
      <c r="AL53" s="782"/>
      <c r="AM53" s="413">
        <f t="shared" ref="AM53:AM84" si="97">IF(OR(AL53="y",AL53="Y"),1,0)</f>
        <v>0</v>
      </c>
      <c r="AN53" s="29"/>
      <c r="AO53" s="371" t="str">
        <f t="shared" ref="AO53:AO84" si="98">IF(AND(OR($AK$15="&gt;0.4",$AK$15="&lt;-0.4"),AI53&gt;0),IF(AU53&gt;$AO$20,"HIGH OUTLIER DETECTED","no outlier detected"),"----")</f>
        <v>no outlier detected</v>
      </c>
      <c r="AP53" s="371" t="str">
        <f t="shared" ref="AP53:AP84" si="99">IF(AND(OR($AK$15="&lt;-0.4",$AK$15="&gt;0.4"),AI53&gt;0),IF(AU53&lt;$AP$20,"LOW OUTLIER DETECTED","no outlier detected"),"----")</f>
        <v>no outlier detected</v>
      </c>
      <c r="AQ53" s="806" t="str">
        <f t="shared" ref="AQ53:AQ84" si="100">IF(AND($AK$15="-0.4&lt;and&gt;0.4",AI53&gt;0),IF(AU53&gt;$AQ$20,"HIGH OUTLIER DETECTED",IF(AU53&lt;$AR$20,"LOW OUTLIER DETECTED","no outlier detected")),"----")</f>
        <v>----</v>
      </c>
      <c r="AR53" s="806"/>
      <c r="AS53" s="431">
        <f t="shared" ref="AS53:AS84" si="101">IF(AI53&gt;0,RANK(AI53,$AI$21:$AI$170,0),"----")</f>
        <v>16</v>
      </c>
      <c r="AT53" s="432">
        <f t="shared" ref="AT53:AT84" si="102">IF(AS53&lt;&gt;"----",($BM$30+1)/AS53," ")</f>
        <v>8.25</v>
      </c>
      <c r="AU53" s="433">
        <f t="shared" ref="AU53:AU84" si="103">IF(AI53&gt;0,LN(AI53),"----")</f>
        <v>8.5904436531558304</v>
      </c>
      <c r="AV53" s="433">
        <f t="shared" ref="AV53:AV84" si="104">IF(AI53&gt;0,IF(AM53=1,AU53,0),"----")</f>
        <v>0</v>
      </c>
      <c r="AW53" s="433">
        <f t="shared" ref="AW53:AW84" si="105">IF(AI53&gt;0,IF(AM53=0,AU53,0),"----")</f>
        <v>8.5904436531558304</v>
      </c>
      <c r="AX53" s="433" t="str">
        <f t="shared" ref="AX53:AX84" si="106">IF(AI53&gt;0,IF($BM$29&gt;0,IF(OR(AL53="y",AL53="Y"),1,($BM$31-$BM$29)/$BM$28),"----"),"----")</f>
        <v>----</v>
      </c>
      <c r="AY53" s="432" t="str">
        <f t="shared" ref="AY53:AY84" si="107">IF(AI53&lt;&gt;0,IF($BM$29&gt;0,AX53*AS53,"----"),"----")</f>
        <v>----</v>
      </c>
      <c r="AZ53" s="432">
        <f t="shared" ref="AZ53:AZ84" si="108">IF(AI53&lt;&gt;0,IF($BM$29&gt;0,($BM$31+1)/AY53,($BM$30+1)/AS53),"----")</f>
        <v>8.25</v>
      </c>
      <c r="BA53" s="434" t="str">
        <f t="shared" ref="BA53:BA84" si="109">IF(AI53&lt;&gt;0,IF($BM$29&gt;0,AU53-$BM$24,"----"),"----")</f>
        <v>----</v>
      </c>
      <c r="BB53" s="435">
        <f t="shared" ref="BB53:BB84" si="110">IF(AI53&gt;0,IF(AM53=1,BA53^2,0),"----")</f>
        <v>0</v>
      </c>
      <c r="BC53" s="434" t="e">
        <f t="shared" ref="BC53:BC84" si="111">IF(AI53&gt;0,IF(AM53=0,BA53^2,0),"----")</f>
        <v>#VALUE!</v>
      </c>
      <c r="BD53" s="434">
        <f t="shared" ref="BD53:BD84" si="112">IF(AI53&gt;0,IF(AM53=1,BA53^3,0),"----")</f>
        <v>0</v>
      </c>
      <c r="BE53" s="434" t="e">
        <f t="shared" ref="BE53:BE84" si="113">IF(AI53&gt;0,IF(AM53=0,BA53^3,0),"----")</f>
        <v>#VALUE!</v>
      </c>
      <c r="BF53" s="436">
        <f t="shared" ref="BF53:BF84" si="114">IF(AZ53="----",0.01,AZ53)</f>
        <v>8.25</v>
      </c>
      <c r="BG53" s="437">
        <f t="shared" ref="BG53:BG84" si="115">IF(AI53=0,-10,AI53)</f>
        <v>5380</v>
      </c>
      <c r="BH53" s="434"/>
      <c r="BI53" s="405"/>
      <c r="BJ53" s="159"/>
      <c r="BK53" s="146"/>
      <c r="BL53" s="146"/>
      <c r="BM53" s="146"/>
      <c r="BN53" s="146"/>
      <c r="BO53" s="146"/>
      <c r="BP53" s="482"/>
      <c r="BQ53" s="482"/>
      <c r="BR53" s="482"/>
      <c r="BS53" s="482"/>
      <c r="BT53" s="482"/>
      <c r="BU53" s="482"/>
      <c r="BV53" s="482"/>
      <c r="BW53" s="482"/>
      <c r="BX53" s="482"/>
      <c r="BY53" s="482"/>
      <c r="BZ53" s="482"/>
      <c r="CA53" s="482"/>
      <c r="CB53" s="482"/>
      <c r="CC53" s="482"/>
      <c r="CD53" s="482"/>
      <c r="CE53" s="482"/>
      <c r="CF53" s="482"/>
      <c r="CG53" s="482"/>
      <c r="CH53" s="392"/>
      <c r="CI53" s="392"/>
      <c r="CJ53" s="392"/>
      <c r="CK53" s="407"/>
      <c r="CL53" s="405"/>
      <c r="CM53" s="572">
        <v>24</v>
      </c>
      <c r="CN53" s="573">
        <f t="shared" si="49"/>
        <v>1987</v>
      </c>
      <c r="CO53" s="574">
        <f t="shared" si="50"/>
        <v>4700</v>
      </c>
      <c r="CP53" s="575" t="str">
        <f t="shared" si="51"/>
        <v>n</v>
      </c>
      <c r="CQ53" s="576" t="str">
        <f t="shared" si="52"/>
        <v>n</v>
      </c>
      <c r="CR53" s="392"/>
      <c r="CS53" s="572">
        <v>74</v>
      </c>
      <c r="CT53" s="573">
        <f t="shared" si="53"/>
        <v>20249</v>
      </c>
      <c r="CU53" s="574">
        <f t="shared" si="54"/>
        <v>1840</v>
      </c>
      <c r="CV53" s="575" t="str">
        <f t="shared" si="55"/>
        <v>n</v>
      </c>
      <c r="CW53" s="576" t="str">
        <f t="shared" si="56"/>
        <v>n</v>
      </c>
      <c r="CX53" s="392"/>
      <c r="CY53" s="572">
        <v>124</v>
      </c>
      <c r="CZ53" s="577">
        <f t="shared" si="57"/>
        <v>38498</v>
      </c>
      <c r="DA53" s="578">
        <f t="shared" si="58"/>
        <v>2270</v>
      </c>
      <c r="DB53" s="575" t="str">
        <f t="shared" si="59"/>
        <v>n</v>
      </c>
      <c r="DC53" s="579" t="str">
        <f t="shared" si="60"/>
        <v>n</v>
      </c>
      <c r="DD53" s="407"/>
      <c r="DE53" s="405"/>
      <c r="DF53" s="392"/>
      <c r="DG53" s="392"/>
      <c r="DH53" s="392"/>
      <c r="DI53" s="392"/>
      <c r="DJ53" s="392"/>
      <c r="DK53" s="392"/>
      <c r="DL53" s="392"/>
      <c r="DM53" s="392"/>
      <c r="DN53" s="407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3"/>
      <c r="EP53" s="143"/>
      <c r="EQ53" s="143"/>
      <c r="ER53" s="143"/>
      <c r="ES53" s="143"/>
      <c r="ET53" s="143"/>
      <c r="EU53" s="143"/>
      <c r="EV53" s="143"/>
      <c r="EW53" s="143"/>
      <c r="EX53" s="143"/>
      <c r="EY53" s="143"/>
      <c r="EZ53" s="143"/>
      <c r="FA53" s="143"/>
      <c r="FB53" s="143"/>
      <c r="FC53" s="143"/>
      <c r="FD53" s="143"/>
      <c r="FE53" s="143"/>
      <c r="FF53" s="143"/>
      <c r="FG53" s="143"/>
      <c r="FH53" s="143"/>
      <c r="FI53" s="143"/>
      <c r="FJ53" s="143"/>
      <c r="FK53" s="143"/>
      <c r="FL53" s="143"/>
      <c r="FM53" s="143"/>
      <c r="FN53" s="143"/>
      <c r="FO53" s="143"/>
      <c r="FP53" s="143"/>
      <c r="FQ53" s="143"/>
      <c r="FR53" s="143"/>
      <c r="FS53" s="143"/>
      <c r="FT53" s="143"/>
      <c r="FU53" s="143"/>
      <c r="FV53" s="143"/>
      <c r="FW53" s="143"/>
      <c r="FX53" s="143"/>
      <c r="FY53" s="143"/>
      <c r="FZ53" s="143"/>
      <c r="GA53" s="143"/>
      <c r="GB53" s="143"/>
      <c r="GC53" s="143"/>
      <c r="GD53" s="143"/>
      <c r="GE53" s="143"/>
      <c r="GF53" s="143"/>
      <c r="GG53" s="143"/>
      <c r="GH53" s="143"/>
      <c r="GI53" s="143"/>
      <c r="GJ53" s="143"/>
      <c r="GK53" s="143"/>
      <c r="GL53" s="143"/>
      <c r="GM53" s="143"/>
      <c r="GN53" s="143"/>
      <c r="GO53" s="143"/>
      <c r="GP53" s="143"/>
      <c r="GQ53" s="143"/>
      <c r="GR53" s="143"/>
      <c r="GS53" s="143"/>
      <c r="GT53" s="143"/>
      <c r="GU53" s="143"/>
    </row>
    <row r="54" spans="1:203" x14ac:dyDescent="0.25">
      <c r="A54" s="143" t="s">
        <v>188</v>
      </c>
      <c r="B54" s="392"/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431">
        <f t="shared" ref="Q54:Q85" si="116">IF(T54="----","----",IF(AI54=0,"----",IF(AND(Q53="----",Q52="----"),1+Q51,IF(Q53="----",1+Q52,1+Q53))))</f>
        <v>33</v>
      </c>
      <c r="R54" s="776">
        <v>6752000</v>
      </c>
      <c r="S54" s="775">
        <v>5650</v>
      </c>
      <c r="T54" s="384">
        <f t="shared" si="82"/>
        <v>1915</v>
      </c>
      <c r="U54" s="428">
        <f t="shared" si="83"/>
        <v>1915</v>
      </c>
      <c r="V54" s="428">
        <f t="shared" si="84"/>
        <v>6</v>
      </c>
      <c r="W54" s="429">
        <f t="shared" si="85"/>
        <v>0</v>
      </c>
      <c r="X54" s="429">
        <f t="shared" si="86"/>
        <v>0</v>
      </c>
      <c r="Y54" s="429">
        <f t="shared" si="87"/>
        <v>0</v>
      </c>
      <c r="Z54" s="429">
        <f t="shared" si="88"/>
        <v>0</v>
      </c>
      <c r="AA54" s="429">
        <f t="shared" si="89"/>
        <v>0</v>
      </c>
      <c r="AB54" s="429">
        <f t="shared" si="90"/>
        <v>1</v>
      </c>
      <c r="AC54" s="429">
        <f t="shared" si="91"/>
        <v>0</v>
      </c>
      <c r="AD54" s="429">
        <f t="shared" si="92"/>
        <v>0</v>
      </c>
      <c r="AE54" s="429">
        <f t="shared" si="93"/>
        <v>0</v>
      </c>
      <c r="AF54" s="429">
        <f t="shared" si="94"/>
        <v>0</v>
      </c>
      <c r="AG54" s="429">
        <f t="shared" si="95"/>
        <v>0</v>
      </c>
      <c r="AH54" s="430">
        <f t="shared" si="96"/>
        <v>0</v>
      </c>
      <c r="AI54" s="781">
        <v>2700</v>
      </c>
      <c r="AJ54" s="766"/>
      <c r="AK54" s="766"/>
      <c r="AL54" s="782"/>
      <c r="AM54" s="413">
        <f t="shared" si="97"/>
        <v>0</v>
      </c>
      <c r="AN54" s="29"/>
      <c r="AO54" s="371" t="str">
        <f t="shared" si="98"/>
        <v>no outlier detected</v>
      </c>
      <c r="AP54" s="371" t="str">
        <f t="shared" si="99"/>
        <v>no outlier detected</v>
      </c>
      <c r="AQ54" s="806" t="str">
        <f t="shared" si="100"/>
        <v>----</v>
      </c>
      <c r="AR54" s="806"/>
      <c r="AS54" s="431">
        <f t="shared" si="101"/>
        <v>79</v>
      </c>
      <c r="AT54" s="432">
        <f t="shared" si="102"/>
        <v>1.6708860759493671</v>
      </c>
      <c r="AU54" s="433">
        <f t="shared" si="103"/>
        <v>7.90100705199242</v>
      </c>
      <c r="AV54" s="433">
        <f t="shared" si="104"/>
        <v>0</v>
      </c>
      <c r="AW54" s="433">
        <f t="shared" si="105"/>
        <v>7.90100705199242</v>
      </c>
      <c r="AX54" s="433" t="str">
        <f t="shared" si="106"/>
        <v>----</v>
      </c>
      <c r="AY54" s="432" t="str">
        <f t="shared" si="107"/>
        <v>----</v>
      </c>
      <c r="AZ54" s="432">
        <f t="shared" si="108"/>
        <v>1.6708860759493671</v>
      </c>
      <c r="BA54" s="434" t="str">
        <f t="shared" si="109"/>
        <v>----</v>
      </c>
      <c r="BB54" s="435">
        <f t="shared" si="110"/>
        <v>0</v>
      </c>
      <c r="BC54" s="434" t="e">
        <f t="shared" si="111"/>
        <v>#VALUE!</v>
      </c>
      <c r="BD54" s="434">
        <f t="shared" si="112"/>
        <v>0</v>
      </c>
      <c r="BE54" s="434" t="e">
        <f t="shared" si="113"/>
        <v>#VALUE!</v>
      </c>
      <c r="BF54" s="436">
        <f t="shared" si="114"/>
        <v>1.6708860759493671</v>
      </c>
      <c r="BG54" s="437">
        <f t="shared" si="115"/>
        <v>2700</v>
      </c>
      <c r="BH54" s="434"/>
      <c r="BI54" s="700" t="s">
        <v>212</v>
      </c>
      <c r="BJ54" s="794" t="s">
        <v>274</v>
      </c>
      <c r="BK54" s="795"/>
      <c r="BL54" s="795"/>
      <c r="BM54" s="795"/>
      <c r="BN54" s="795"/>
      <c r="BO54" s="795"/>
      <c r="BP54" s="795"/>
      <c r="BQ54" s="795"/>
      <c r="BR54" s="795"/>
      <c r="BS54" s="795"/>
      <c r="BT54" s="795"/>
      <c r="BU54" s="795"/>
      <c r="BV54" s="795"/>
      <c r="BW54" s="795"/>
      <c r="BX54" s="795"/>
      <c r="BY54" s="795"/>
      <c r="BZ54" s="795"/>
      <c r="CA54" s="795"/>
      <c r="CB54" s="796"/>
      <c r="CC54" s="796"/>
      <c r="CD54" s="796"/>
      <c r="CE54" s="795"/>
      <c r="CF54" s="795"/>
      <c r="CG54" s="795"/>
      <c r="CH54" s="795"/>
      <c r="CI54" s="795"/>
      <c r="CJ54" s="797"/>
      <c r="CK54" s="407"/>
      <c r="CL54" s="405"/>
      <c r="CM54" s="572">
        <v>25</v>
      </c>
      <c r="CN54" s="573">
        <f t="shared" si="49"/>
        <v>2356</v>
      </c>
      <c r="CO54" s="574">
        <f t="shared" si="50"/>
        <v>3000</v>
      </c>
      <c r="CP54" s="575" t="str">
        <f t="shared" si="51"/>
        <v>n</v>
      </c>
      <c r="CQ54" s="576" t="str">
        <f t="shared" si="52"/>
        <v>n</v>
      </c>
      <c r="CR54" s="392"/>
      <c r="CS54" s="572">
        <v>75</v>
      </c>
      <c r="CT54" s="573">
        <f t="shared" si="53"/>
        <v>20600</v>
      </c>
      <c r="CU54" s="574">
        <f t="shared" si="54"/>
        <v>3040</v>
      </c>
      <c r="CV54" s="575" t="str">
        <f t="shared" si="55"/>
        <v>n</v>
      </c>
      <c r="CW54" s="576" t="str">
        <f t="shared" si="56"/>
        <v>n</v>
      </c>
      <c r="CX54" s="392"/>
      <c r="CY54" s="572">
        <v>125</v>
      </c>
      <c r="CZ54" s="577">
        <f t="shared" si="57"/>
        <v>38860</v>
      </c>
      <c r="DA54" s="578">
        <f t="shared" si="58"/>
        <v>1800</v>
      </c>
      <c r="DB54" s="575" t="str">
        <f t="shared" si="59"/>
        <v>n</v>
      </c>
      <c r="DC54" s="579" t="str">
        <f t="shared" si="60"/>
        <v>n</v>
      </c>
      <c r="DD54" s="407"/>
      <c r="DE54" s="405"/>
      <c r="DF54" s="392"/>
      <c r="DG54" s="392"/>
      <c r="DH54" s="392"/>
      <c r="DI54" s="392"/>
      <c r="DJ54" s="392"/>
      <c r="DK54" s="392"/>
      <c r="DL54" s="392"/>
      <c r="DM54" s="392"/>
      <c r="DN54" s="407"/>
      <c r="DO54" s="143"/>
      <c r="DP54" s="143"/>
      <c r="DQ54" s="143"/>
      <c r="DR54" s="143"/>
      <c r="DS54" s="143"/>
      <c r="DT54" s="143"/>
      <c r="DU54" s="143"/>
      <c r="DV54" s="143"/>
      <c r="DW54" s="143"/>
      <c r="DX54" s="143"/>
      <c r="DY54" s="143"/>
      <c r="DZ54" s="143"/>
      <c r="EA54" s="143"/>
      <c r="EB54" s="143"/>
      <c r="EC54" s="143"/>
      <c r="ED54" s="143"/>
      <c r="EE54" s="143"/>
      <c r="EF54" s="143"/>
      <c r="EG54" s="143"/>
      <c r="EH54" s="143"/>
      <c r="EI54" s="143"/>
      <c r="EJ54" s="143"/>
      <c r="EK54" s="143"/>
      <c r="EL54" s="143"/>
      <c r="EM54" s="143"/>
      <c r="EN54" s="143"/>
      <c r="EO54" s="143"/>
      <c r="EP54" s="143"/>
      <c r="EQ54" s="143"/>
      <c r="ER54" s="143"/>
      <c r="ES54" s="143"/>
      <c r="ET54" s="143"/>
      <c r="EU54" s="143"/>
      <c r="EV54" s="143"/>
      <c r="EW54" s="143"/>
      <c r="EX54" s="143"/>
      <c r="EY54" s="143"/>
      <c r="EZ54" s="143"/>
      <c r="FA54" s="143"/>
      <c r="FB54" s="143"/>
      <c r="FC54" s="143"/>
      <c r="FD54" s="143"/>
      <c r="FE54" s="143"/>
      <c r="FF54" s="143"/>
      <c r="FG54" s="143"/>
      <c r="FH54" s="143"/>
      <c r="FI54" s="143"/>
      <c r="FJ54" s="143"/>
      <c r="FK54" s="143"/>
      <c r="FL54" s="143"/>
      <c r="FM54" s="143"/>
      <c r="FN54" s="143"/>
      <c r="FO54" s="143"/>
      <c r="FP54" s="143"/>
      <c r="FQ54" s="143"/>
      <c r="FR54" s="143"/>
      <c r="FS54" s="143"/>
      <c r="FT54" s="143"/>
      <c r="FU54" s="143"/>
      <c r="FV54" s="143"/>
      <c r="FW54" s="143"/>
      <c r="FX54" s="143"/>
      <c r="FY54" s="143"/>
      <c r="FZ54" s="143"/>
      <c r="GA54" s="143"/>
      <c r="GB54" s="143"/>
      <c r="GC54" s="143"/>
      <c r="GD54" s="143"/>
      <c r="GE54" s="143"/>
      <c r="GF54" s="143"/>
      <c r="GG54" s="143"/>
      <c r="GH54" s="143"/>
      <c r="GI54" s="143"/>
      <c r="GJ54" s="143"/>
      <c r="GK54" s="143"/>
      <c r="GL54" s="143"/>
      <c r="GM54" s="143"/>
      <c r="GN54" s="143"/>
      <c r="GO54" s="143"/>
      <c r="GP54" s="143"/>
      <c r="GQ54" s="143"/>
      <c r="GR54" s="143"/>
      <c r="GS54" s="143"/>
      <c r="GT54" s="143"/>
      <c r="GU54" s="143"/>
    </row>
    <row r="55" spans="1:203" x14ac:dyDescent="0.25">
      <c r="A55" s="143"/>
      <c r="B55" s="392"/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431">
        <f t="shared" si="116"/>
        <v>34</v>
      </c>
      <c r="R55" s="776">
        <v>6752000</v>
      </c>
      <c r="S55" s="775">
        <v>6014</v>
      </c>
      <c r="T55" s="384">
        <f t="shared" si="82"/>
        <v>1916</v>
      </c>
      <c r="U55" s="428">
        <f t="shared" si="83"/>
        <v>1916</v>
      </c>
      <c r="V55" s="428">
        <f t="shared" si="84"/>
        <v>6</v>
      </c>
      <c r="W55" s="429">
        <f t="shared" si="85"/>
        <v>0</v>
      </c>
      <c r="X55" s="429">
        <f t="shared" si="86"/>
        <v>0</v>
      </c>
      <c r="Y55" s="429">
        <f t="shared" si="87"/>
        <v>0</v>
      </c>
      <c r="Z55" s="429">
        <f t="shared" si="88"/>
        <v>0</v>
      </c>
      <c r="AA55" s="429">
        <f t="shared" si="89"/>
        <v>0</v>
      </c>
      <c r="AB55" s="429">
        <f t="shared" si="90"/>
        <v>1</v>
      </c>
      <c r="AC55" s="429">
        <f t="shared" si="91"/>
        <v>0</v>
      </c>
      <c r="AD55" s="429">
        <f t="shared" si="92"/>
        <v>0</v>
      </c>
      <c r="AE55" s="429">
        <f t="shared" si="93"/>
        <v>0</v>
      </c>
      <c r="AF55" s="429">
        <f t="shared" si="94"/>
        <v>0</v>
      </c>
      <c r="AG55" s="429">
        <f t="shared" si="95"/>
        <v>0</v>
      </c>
      <c r="AH55" s="430">
        <f t="shared" si="96"/>
        <v>0</v>
      </c>
      <c r="AI55" s="781">
        <v>2340</v>
      </c>
      <c r="AJ55" s="766"/>
      <c r="AK55" s="766"/>
      <c r="AL55" s="782"/>
      <c r="AM55" s="413">
        <f t="shared" si="97"/>
        <v>0</v>
      </c>
      <c r="AN55" s="29"/>
      <c r="AO55" s="371" t="str">
        <f t="shared" si="98"/>
        <v>no outlier detected</v>
      </c>
      <c r="AP55" s="371" t="str">
        <f t="shared" si="99"/>
        <v>no outlier detected</v>
      </c>
      <c r="AQ55" s="806" t="str">
        <f t="shared" si="100"/>
        <v>----</v>
      </c>
      <c r="AR55" s="806"/>
      <c r="AS55" s="431">
        <f t="shared" si="101"/>
        <v>97</v>
      </c>
      <c r="AT55" s="432">
        <f t="shared" si="102"/>
        <v>1.3608247422680413</v>
      </c>
      <c r="AU55" s="433">
        <f t="shared" si="103"/>
        <v>7.7579062083517467</v>
      </c>
      <c r="AV55" s="433">
        <f t="shared" si="104"/>
        <v>0</v>
      </c>
      <c r="AW55" s="433">
        <f t="shared" si="105"/>
        <v>7.7579062083517467</v>
      </c>
      <c r="AX55" s="433" t="str">
        <f t="shared" si="106"/>
        <v>----</v>
      </c>
      <c r="AY55" s="432" t="str">
        <f t="shared" si="107"/>
        <v>----</v>
      </c>
      <c r="AZ55" s="432">
        <f t="shared" si="108"/>
        <v>1.3608247422680413</v>
      </c>
      <c r="BA55" s="434" t="str">
        <f t="shared" si="109"/>
        <v>----</v>
      </c>
      <c r="BB55" s="435">
        <f t="shared" si="110"/>
        <v>0</v>
      </c>
      <c r="BC55" s="434" t="e">
        <f t="shared" si="111"/>
        <v>#VALUE!</v>
      </c>
      <c r="BD55" s="434">
        <f t="shared" si="112"/>
        <v>0</v>
      </c>
      <c r="BE55" s="434" t="e">
        <f t="shared" si="113"/>
        <v>#VALUE!</v>
      </c>
      <c r="BF55" s="436">
        <f t="shared" si="114"/>
        <v>1.3608247422680413</v>
      </c>
      <c r="BG55" s="437">
        <f t="shared" si="115"/>
        <v>2340</v>
      </c>
      <c r="BH55" s="434"/>
      <c r="BI55" s="405"/>
      <c r="BJ55" s="798" t="s">
        <v>291</v>
      </c>
      <c r="BK55" s="799"/>
      <c r="BL55" s="799"/>
      <c r="BM55" s="799"/>
      <c r="BN55" s="799"/>
      <c r="BO55" s="799"/>
      <c r="BP55" s="799"/>
      <c r="BQ55" s="799"/>
      <c r="BR55" s="799"/>
      <c r="BS55" s="799"/>
      <c r="BT55" s="799"/>
      <c r="BU55" s="799"/>
      <c r="BV55" s="799"/>
      <c r="BW55" s="799"/>
      <c r="BX55" s="799"/>
      <c r="BY55" s="799"/>
      <c r="BZ55" s="799"/>
      <c r="CA55" s="799"/>
      <c r="CB55" s="799"/>
      <c r="CC55" s="799"/>
      <c r="CD55" s="799"/>
      <c r="CE55" s="799"/>
      <c r="CF55" s="799"/>
      <c r="CG55" s="799"/>
      <c r="CH55" s="799"/>
      <c r="CI55" s="799"/>
      <c r="CJ55" s="800"/>
      <c r="CK55" s="407"/>
      <c r="CL55" s="405"/>
      <c r="CM55" s="572">
        <v>26</v>
      </c>
      <c r="CN55" s="573">
        <f t="shared" si="49"/>
        <v>2724</v>
      </c>
      <c r="CO55" s="574">
        <f t="shared" si="50"/>
        <v>4000</v>
      </c>
      <c r="CP55" s="575" t="str">
        <f t="shared" si="51"/>
        <v>n</v>
      </c>
      <c r="CQ55" s="576" t="str">
        <f t="shared" si="52"/>
        <v>n</v>
      </c>
      <c r="CR55" s="392"/>
      <c r="CS55" s="572">
        <v>76</v>
      </c>
      <c r="CT55" s="573">
        <f t="shared" si="53"/>
        <v>21001</v>
      </c>
      <c r="CU55" s="574">
        <f t="shared" si="54"/>
        <v>4370</v>
      </c>
      <c r="CV55" s="575" t="str">
        <f t="shared" si="55"/>
        <v>n</v>
      </c>
      <c r="CW55" s="576" t="str">
        <f t="shared" si="56"/>
        <v>n</v>
      </c>
      <c r="CX55" s="392"/>
      <c r="CY55" s="572">
        <v>126</v>
      </c>
      <c r="CZ55" s="577">
        <f t="shared" si="57"/>
        <v>39249</v>
      </c>
      <c r="DA55" s="578">
        <f t="shared" si="58"/>
        <v>2010</v>
      </c>
      <c r="DB55" s="575" t="str">
        <f t="shared" si="59"/>
        <v>n</v>
      </c>
      <c r="DC55" s="579" t="str">
        <f t="shared" si="60"/>
        <v>n</v>
      </c>
      <c r="DD55" s="407"/>
      <c r="DE55" s="405"/>
      <c r="DF55" s="392"/>
      <c r="DG55" s="392"/>
      <c r="DH55" s="392"/>
      <c r="DI55" s="392"/>
      <c r="DJ55" s="392"/>
      <c r="DK55" s="392"/>
      <c r="DL55" s="392"/>
      <c r="DM55" s="392"/>
      <c r="DN55" s="407"/>
      <c r="DO55" s="143"/>
      <c r="DP55" s="143"/>
      <c r="DQ55" s="143"/>
      <c r="DR55" s="143"/>
      <c r="DS55" s="143"/>
      <c r="DT55" s="143"/>
      <c r="DU55" s="143"/>
      <c r="DV55" s="143"/>
      <c r="DW55" s="143"/>
      <c r="DX55" s="143"/>
      <c r="DY55" s="143"/>
      <c r="DZ55" s="143"/>
      <c r="EA55" s="143"/>
      <c r="EB55" s="143"/>
      <c r="EC55" s="143"/>
      <c r="ED55" s="143"/>
      <c r="EE55" s="143"/>
      <c r="EF55" s="143"/>
      <c r="EG55" s="143"/>
      <c r="EH55" s="143"/>
      <c r="EI55" s="143"/>
      <c r="EJ55" s="143"/>
      <c r="EK55" s="143"/>
      <c r="EL55" s="143"/>
      <c r="EM55" s="143"/>
      <c r="EN55" s="143"/>
      <c r="EO55" s="143"/>
      <c r="EP55" s="143"/>
      <c r="EQ55" s="143"/>
      <c r="ER55" s="143"/>
      <c r="ES55" s="143"/>
      <c r="ET55" s="143"/>
      <c r="EU55" s="143"/>
      <c r="EV55" s="143"/>
      <c r="EW55" s="143"/>
      <c r="EX55" s="143"/>
      <c r="EY55" s="143"/>
      <c r="EZ55" s="143"/>
      <c r="FA55" s="143"/>
      <c r="FB55" s="143"/>
      <c r="FC55" s="143"/>
      <c r="FD55" s="143"/>
      <c r="FE55" s="143"/>
      <c r="FF55" s="143"/>
      <c r="FG55" s="143"/>
      <c r="FH55" s="143"/>
      <c r="FI55" s="143"/>
      <c r="FJ55" s="143"/>
      <c r="FK55" s="143"/>
      <c r="FL55" s="143"/>
      <c r="FM55" s="143"/>
      <c r="FN55" s="143"/>
      <c r="FO55" s="143"/>
      <c r="FP55" s="143"/>
      <c r="FQ55" s="143"/>
      <c r="FR55" s="143"/>
      <c r="FS55" s="143"/>
      <c r="FT55" s="143"/>
      <c r="FU55" s="143"/>
      <c r="FV55" s="143"/>
      <c r="FW55" s="143"/>
      <c r="FX55" s="143"/>
      <c r="FY55" s="143"/>
      <c r="FZ55" s="143"/>
      <c r="GA55" s="143"/>
      <c r="GB55" s="143"/>
      <c r="GC55" s="143"/>
      <c r="GD55" s="143"/>
      <c r="GE55" s="143"/>
      <c r="GF55" s="143"/>
      <c r="GG55" s="143"/>
      <c r="GH55" s="143"/>
      <c r="GI55" s="143"/>
      <c r="GJ55" s="143"/>
      <c r="GK55" s="143"/>
      <c r="GL55" s="143"/>
      <c r="GM55" s="143"/>
      <c r="GN55" s="143"/>
      <c r="GO55" s="143"/>
      <c r="GP55" s="143"/>
      <c r="GQ55" s="143"/>
      <c r="GR55" s="143"/>
      <c r="GS55" s="143"/>
      <c r="GT55" s="143"/>
      <c r="GU55" s="143"/>
    </row>
    <row r="56" spans="1:203" ht="15.6" x14ac:dyDescent="0.3">
      <c r="A56" s="701" t="s">
        <v>122</v>
      </c>
      <c r="B56" s="392"/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431">
        <f t="shared" si="116"/>
        <v>35</v>
      </c>
      <c r="R56" s="776">
        <v>6752000</v>
      </c>
      <c r="S56" s="775">
        <v>6384</v>
      </c>
      <c r="T56" s="384">
        <f t="shared" si="82"/>
        <v>1917</v>
      </c>
      <c r="U56" s="428">
        <f t="shared" si="83"/>
        <v>1917</v>
      </c>
      <c r="V56" s="428">
        <f t="shared" si="84"/>
        <v>6</v>
      </c>
      <c r="W56" s="429">
        <f t="shared" si="85"/>
        <v>0</v>
      </c>
      <c r="X56" s="429">
        <f t="shared" si="86"/>
        <v>0</v>
      </c>
      <c r="Y56" s="429">
        <f t="shared" si="87"/>
        <v>0</v>
      </c>
      <c r="Z56" s="429">
        <f t="shared" si="88"/>
        <v>0</v>
      </c>
      <c r="AA56" s="429">
        <f t="shared" si="89"/>
        <v>0</v>
      </c>
      <c r="AB56" s="429">
        <f t="shared" si="90"/>
        <v>1</v>
      </c>
      <c r="AC56" s="429">
        <f t="shared" si="91"/>
        <v>0</v>
      </c>
      <c r="AD56" s="429">
        <f t="shared" si="92"/>
        <v>0</v>
      </c>
      <c r="AE56" s="429">
        <f t="shared" si="93"/>
        <v>0</v>
      </c>
      <c r="AF56" s="429">
        <f t="shared" si="94"/>
        <v>0</v>
      </c>
      <c r="AG56" s="429">
        <f t="shared" si="95"/>
        <v>0</v>
      </c>
      <c r="AH56" s="430">
        <f t="shared" si="96"/>
        <v>0</v>
      </c>
      <c r="AI56" s="781">
        <v>7000</v>
      </c>
      <c r="AJ56" s="766"/>
      <c r="AK56" s="766"/>
      <c r="AL56" s="782"/>
      <c r="AM56" s="413">
        <f t="shared" si="97"/>
        <v>0</v>
      </c>
      <c r="AN56" s="29"/>
      <c r="AO56" s="371" t="str">
        <f t="shared" si="98"/>
        <v>no outlier detected</v>
      </c>
      <c r="AP56" s="371" t="str">
        <f t="shared" si="99"/>
        <v>no outlier detected</v>
      </c>
      <c r="AQ56" s="806" t="str">
        <f t="shared" si="100"/>
        <v>----</v>
      </c>
      <c r="AR56" s="806"/>
      <c r="AS56" s="431">
        <f t="shared" si="101"/>
        <v>9</v>
      </c>
      <c r="AT56" s="432">
        <f t="shared" si="102"/>
        <v>14.666666666666666</v>
      </c>
      <c r="AU56" s="433">
        <f t="shared" si="103"/>
        <v>8.8536654280374503</v>
      </c>
      <c r="AV56" s="433">
        <f t="shared" si="104"/>
        <v>0</v>
      </c>
      <c r="AW56" s="433">
        <f t="shared" si="105"/>
        <v>8.8536654280374503</v>
      </c>
      <c r="AX56" s="433" t="str">
        <f t="shared" si="106"/>
        <v>----</v>
      </c>
      <c r="AY56" s="432" t="str">
        <f t="shared" si="107"/>
        <v>----</v>
      </c>
      <c r="AZ56" s="432">
        <f t="shared" si="108"/>
        <v>14.666666666666666</v>
      </c>
      <c r="BA56" s="434" t="str">
        <f t="shared" si="109"/>
        <v>----</v>
      </c>
      <c r="BB56" s="435">
        <f t="shared" si="110"/>
        <v>0</v>
      </c>
      <c r="BC56" s="434" t="e">
        <f t="shared" si="111"/>
        <v>#VALUE!</v>
      </c>
      <c r="BD56" s="434">
        <f t="shared" si="112"/>
        <v>0</v>
      </c>
      <c r="BE56" s="434" t="e">
        <f t="shared" si="113"/>
        <v>#VALUE!</v>
      </c>
      <c r="BF56" s="436">
        <f t="shared" si="114"/>
        <v>14.666666666666666</v>
      </c>
      <c r="BG56" s="437">
        <f t="shared" si="115"/>
        <v>7000</v>
      </c>
      <c r="BH56" s="434"/>
      <c r="BI56" s="700"/>
      <c r="BJ56" s="801" t="s">
        <v>270</v>
      </c>
      <c r="BK56" s="799"/>
      <c r="BL56" s="799"/>
      <c r="BM56" s="799"/>
      <c r="BN56" s="799"/>
      <c r="BO56" s="799"/>
      <c r="BP56" s="799"/>
      <c r="BQ56" s="799"/>
      <c r="BR56" s="799"/>
      <c r="BS56" s="799"/>
      <c r="BT56" s="799"/>
      <c r="BU56" s="799"/>
      <c r="BV56" s="799"/>
      <c r="BW56" s="799"/>
      <c r="BX56" s="799"/>
      <c r="BY56" s="799"/>
      <c r="BZ56" s="799"/>
      <c r="CA56" s="799"/>
      <c r="CB56" s="799"/>
      <c r="CC56" s="799"/>
      <c r="CD56" s="799"/>
      <c r="CE56" s="799"/>
      <c r="CF56" s="799"/>
      <c r="CG56" s="799"/>
      <c r="CH56" s="799"/>
      <c r="CI56" s="799"/>
      <c r="CJ56" s="800"/>
      <c r="CK56" s="407"/>
      <c r="CL56" s="405"/>
      <c r="CM56" s="572">
        <v>27</v>
      </c>
      <c r="CN56" s="573">
        <f t="shared" si="49"/>
        <v>3136</v>
      </c>
      <c r="CO56" s="574">
        <f t="shared" si="50"/>
        <v>2700</v>
      </c>
      <c r="CP56" s="575" t="str">
        <f t="shared" si="51"/>
        <v>n</v>
      </c>
      <c r="CQ56" s="576" t="str">
        <f t="shared" si="52"/>
        <v>n</v>
      </c>
      <c r="CR56" s="392"/>
      <c r="CS56" s="572">
        <v>77</v>
      </c>
      <c r="CT56" s="573">
        <f t="shared" si="53"/>
        <v>21334</v>
      </c>
      <c r="CU56" s="574">
        <f t="shared" si="54"/>
        <v>3770</v>
      </c>
      <c r="CV56" s="575" t="str">
        <f t="shared" si="55"/>
        <v>n</v>
      </c>
      <c r="CW56" s="576" t="str">
        <f t="shared" si="56"/>
        <v>n</v>
      </c>
      <c r="CX56" s="392"/>
      <c r="CY56" s="572">
        <v>127</v>
      </c>
      <c r="CZ56" s="577">
        <f t="shared" si="57"/>
        <v>39602</v>
      </c>
      <c r="DA56" s="578">
        <f t="shared" si="58"/>
        <v>2530</v>
      </c>
      <c r="DB56" s="575" t="str">
        <f t="shared" si="59"/>
        <v>n</v>
      </c>
      <c r="DC56" s="579" t="str">
        <f t="shared" si="60"/>
        <v>n</v>
      </c>
      <c r="DD56" s="407"/>
      <c r="DE56" s="405"/>
      <c r="DF56" s="392"/>
      <c r="DG56" s="392"/>
      <c r="DH56" s="392"/>
      <c r="DI56" s="392"/>
      <c r="DJ56" s="392"/>
      <c r="DK56" s="392"/>
      <c r="DL56" s="392"/>
      <c r="DM56" s="392"/>
      <c r="DN56" s="407"/>
      <c r="DO56" s="143"/>
      <c r="DP56" s="143"/>
      <c r="DQ56" s="143"/>
      <c r="DR56" s="143"/>
      <c r="DS56" s="143"/>
      <c r="DT56" s="143"/>
      <c r="DU56" s="143"/>
      <c r="DV56" s="143"/>
      <c r="DW56" s="143"/>
      <c r="DX56" s="143"/>
      <c r="DY56" s="143"/>
      <c r="DZ56" s="143"/>
      <c r="EA56" s="143"/>
      <c r="EB56" s="143"/>
      <c r="EC56" s="143"/>
      <c r="ED56" s="143"/>
      <c r="EE56" s="143"/>
      <c r="EF56" s="143"/>
      <c r="EG56" s="143"/>
      <c r="EH56" s="143"/>
      <c r="EI56" s="143"/>
      <c r="EJ56" s="143"/>
      <c r="EK56" s="143"/>
      <c r="EL56" s="143"/>
      <c r="EM56" s="143"/>
      <c r="EN56" s="143"/>
      <c r="EO56" s="143"/>
      <c r="EP56" s="143"/>
      <c r="EQ56" s="143"/>
      <c r="ER56" s="143"/>
      <c r="ES56" s="143"/>
      <c r="ET56" s="143"/>
      <c r="EU56" s="143"/>
      <c r="EV56" s="143"/>
      <c r="EW56" s="143"/>
      <c r="EX56" s="143"/>
      <c r="EY56" s="143"/>
      <c r="EZ56" s="143"/>
      <c r="FA56" s="143"/>
      <c r="FB56" s="143"/>
      <c r="FC56" s="143"/>
      <c r="FD56" s="143"/>
      <c r="FE56" s="143"/>
      <c r="FF56" s="143"/>
      <c r="FG56" s="143"/>
      <c r="FH56" s="143"/>
      <c r="FI56" s="143"/>
      <c r="FJ56" s="143"/>
      <c r="FK56" s="143"/>
      <c r="FL56" s="143"/>
      <c r="FM56" s="143"/>
      <c r="FN56" s="143"/>
      <c r="FO56" s="143"/>
      <c r="FP56" s="143"/>
      <c r="FQ56" s="143"/>
      <c r="FR56" s="143"/>
      <c r="FS56" s="143"/>
      <c r="FT56" s="143"/>
      <c r="FU56" s="143"/>
      <c r="FV56" s="143"/>
      <c r="FW56" s="143"/>
      <c r="FX56" s="143"/>
      <c r="FY56" s="143"/>
      <c r="FZ56" s="143"/>
      <c r="GA56" s="143"/>
      <c r="GB56" s="143"/>
      <c r="GC56" s="143"/>
      <c r="GD56" s="143"/>
      <c r="GE56" s="143"/>
      <c r="GF56" s="143"/>
      <c r="GG56" s="143"/>
      <c r="GH56" s="143"/>
      <c r="GI56" s="143"/>
      <c r="GJ56" s="143"/>
      <c r="GK56" s="143"/>
      <c r="GL56" s="143"/>
      <c r="GM56" s="143"/>
      <c r="GN56" s="143"/>
      <c r="GO56" s="143"/>
      <c r="GP56" s="143"/>
      <c r="GQ56" s="143"/>
      <c r="GR56" s="143"/>
      <c r="GS56" s="143"/>
      <c r="GT56" s="143"/>
      <c r="GU56" s="143"/>
    </row>
    <row r="57" spans="1:203" ht="16.2" thickBot="1" x14ac:dyDescent="0.35">
      <c r="A57" s="702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703"/>
      <c r="O57" s="703"/>
      <c r="P57" s="392"/>
      <c r="Q57" s="431">
        <f t="shared" si="116"/>
        <v>36</v>
      </c>
      <c r="R57" s="776">
        <v>6752000</v>
      </c>
      <c r="S57" s="775">
        <v>6746</v>
      </c>
      <c r="T57" s="384">
        <f t="shared" si="82"/>
        <v>1918</v>
      </c>
      <c r="U57" s="428">
        <f t="shared" si="83"/>
        <v>1918</v>
      </c>
      <c r="V57" s="428">
        <f t="shared" si="84"/>
        <v>6</v>
      </c>
      <c r="W57" s="429">
        <f t="shared" si="85"/>
        <v>0</v>
      </c>
      <c r="X57" s="429">
        <f t="shared" si="86"/>
        <v>0</v>
      </c>
      <c r="Y57" s="429">
        <f t="shared" si="87"/>
        <v>0</v>
      </c>
      <c r="Z57" s="429">
        <f t="shared" si="88"/>
        <v>0</v>
      </c>
      <c r="AA57" s="429">
        <f t="shared" si="89"/>
        <v>0</v>
      </c>
      <c r="AB57" s="429">
        <f t="shared" si="90"/>
        <v>1</v>
      </c>
      <c r="AC57" s="429">
        <f t="shared" si="91"/>
        <v>0</v>
      </c>
      <c r="AD57" s="429">
        <f t="shared" si="92"/>
        <v>0</v>
      </c>
      <c r="AE57" s="429">
        <f t="shared" si="93"/>
        <v>0</v>
      </c>
      <c r="AF57" s="429">
        <f t="shared" si="94"/>
        <v>0</v>
      </c>
      <c r="AG57" s="429">
        <f t="shared" si="95"/>
        <v>0</v>
      </c>
      <c r="AH57" s="430">
        <f t="shared" si="96"/>
        <v>0</v>
      </c>
      <c r="AI57" s="781">
        <v>5200</v>
      </c>
      <c r="AJ57" s="766"/>
      <c r="AK57" s="766"/>
      <c r="AL57" s="782"/>
      <c r="AM57" s="413">
        <f t="shared" si="97"/>
        <v>0</v>
      </c>
      <c r="AN57" s="29"/>
      <c r="AO57" s="371" t="str">
        <f t="shared" si="98"/>
        <v>no outlier detected</v>
      </c>
      <c r="AP57" s="371" t="str">
        <f t="shared" si="99"/>
        <v>no outlier detected</v>
      </c>
      <c r="AQ57" s="806" t="str">
        <f t="shared" si="100"/>
        <v>----</v>
      </c>
      <c r="AR57" s="806"/>
      <c r="AS57" s="431">
        <f t="shared" si="101"/>
        <v>18</v>
      </c>
      <c r="AT57" s="432">
        <f t="shared" si="102"/>
        <v>7.333333333333333</v>
      </c>
      <c r="AU57" s="433">
        <f t="shared" si="103"/>
        <v>8.5564139045695189</v>
      </c>
      <c r="AV57" s="433">
        <f t="shared" si="104"/>
        <v>0</v>
      </c>
      <c r="AW57" s="433">
        <f t="shared" si="105"/>
        <v>8.5564139045695189</v>
      </c>
      <c r="AX57" s="433" t="str">
        <f t="shared" si="106"/>
        <v>----</v>
      </c>
      <c r="AY57" s="432" t="str">
        <f t="shared" si="107"/>
        <v>----</v>
      </c>
      <c r="AZ57" s="432">
        <f t="shared" si="108"/>
        <v>7.333333333333333</v>
      </c>
      <c r="BA57" s="434" t="str">
        <f t="shared" si="109"/>
        <v>----</v>
      </c>
      <c r="BB57" s="435">
        <f t="shared" si="110"/>
        <v>0</v>
      </c>
      <c r="BC57" s="434" t="e">
        <f t="shared" si="111"/>
        <v>#VALUE!</v>
      </c>
      <c r="BD57" s="434">
        <f t="shared" si="112"/>
        <v>0</v>
      </c>
      <c r="BE57" s="434" t="e">
        <f t="shared" si="113"/>
        <v>#VALUE!</v>
      </c>
      <c r="BF57" s="436">
        <f t="shared" si="114"/>
        <v>7.333333333333333</v>
      </c>
      <c r="BG57" s="437">
        <f t="shared" si="115"/>
        <v>5200</v>
      </c>
      <c r="BH57" s="434"/>
      <c r="BI57" s="405"/>
      <c r="BJ57" s="802"/>
      <c r="BK57" s="803"/>
      <c r="BL57" s="803"/>
      <c r="BM57" s="803"/>
      <c r="BN57" s="803"/>
      <c r="BO57" s="803"/>
      <c r="BP57" s="803"/>
      <c r="BQ57" s="803"/>
      <c r="BR57" s="803"/>
      <c r="BS57" s="803"/>
      <c r="BT57" s="803"/>
      <c r="BU57" s="803"/>
      <c r="BV57" s="803"/>
      <c r="BW57" s="803"/>
      <c r="BX57" s="803"/>
      <c r="BY57" s="803"/>
      <c r="BZ57" s="803"/>
      <c r="CA57" s="803"/>
      <c r="CB57" s="803"/>
      <c r="CC57" s="803"/>
      <c r="CD57" s="803"/>
      <c r="CE57" s="803"/>
      <c r="CF57" s="803"/>
      <c r="CG57" s="803"/>
      <c r="CH57" s="803"/>
      <c r="CI57" s="803"/>
      <c r="CJ57" s="804"/>
      <c r="CK57" s="407"/>
      <c r="CL57" s="405"/>
      <c r="CM57" s="572">
        <v>28</v>
      </c>
      <c r="CN57" s="573">
        <f t="shared" si="49"/>
        <v>3458</v>
      </c>
      <c r="CO57" s="574">
        <f t="shared" si="50"/>
        <v>5900</v>
      </c>
      <c r="CP57" s="575" t="str">
        <f t="shared" si="51"/>
        <v>n</v>
      </c>
      <c r="CQ57" s="576" t="str">
        <f t="shared" si="52"/>
        <v>n</v>
      </c>
      <c r="CR57" s="392"/>
      <c r="CS57" s="572">
        <v>78</v>
      </c>
      <c r="CT57" s="573">
        <f t="shared" si="53"/>
        <v>21709</v>
      </c>
      <c r="CU57" s="574">
        <f t="shared" si="54"/>
        <v>2680</v>
      </c>
      <c r="CV57" s="575" t="str">
        <f t="shared" si="55"/>
        <v>n</v>
      </c>
      <c r="CW57" s="576" t="str">
        <f t="shared" si="56"/>
        <v>n</v>
      </c>
      <c r="CX57" s="392"/>
      <c r="CY57" s="572">
        <v>128</v>
      </c>
      <c r="CZ57" s="577">
        <f t="shared" si="57"/>
        <v>39958</v>
      </c>
      <c r="DA57" s="578">
        <f t="shared" si="58"/>
        <v>1920</v>
      </c>
      <c r="DB57" s="575" t="str">
        <f t="shared" si="59"/>
        <v>n</v>
      </c>
      <c r="DC57" s="579" t="str">
        <f t="shared" si="60"/>
        <v>n</v>
      </c>
      <c r="DD57" s="407"/>
      <c r="DE57" s="405"/>
      <c r="DF57" s="392"/>
      <c r="DG57" s="392"/>
      <c r="DH57" s="392"/>
      <c r="DI57" s="392"/>
      <c r="DJ57" s="392"/>
      <c r="DK57" s="392"/>
      <c r="DL57" s="392"/>
      <c r="DM57" s="392"/>
      <c r="DN57" s="407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3"/>
      <c r="GG57" s="143"/>
      <c r="GH57" s="143"/>
      <c r="GI57" s="143"/>
      <c r="GJ57" s="143"/>
      <c r="GK57" s="143"/>
      <c r="GL57" s="143"/>
      <c r="GM57" s="143"/>
      <c r="GN57" s="143"/>
      <c r="GO57" s="143"/>
      <c r="GP57" s="143"/>
      <c r="GQ57" s="143"/>
      <c r="GR57" s="143"/>
      <c r="GS57" s="143"/>
      <c r="GT57" s="143"/>
      <c r="GU57" s="143"/>
    </row>
    <row r="58" spans="1:203" ht="13.8" thickTop="1" x14ac:dyDescent="0.25">
      <c r="A58" s="704" t="s">
        <v>9</v>
      </c>
      <c r="B58" s="704"/>
      <c r="C58" s="705"/>
      <c r="D58" s="704"/>
      <c r="E58" s="704"/>
      <c r="F58" s="704"/>
      <c r="G58" s="704"/>
      <c r="H58" s="704"/>
      <c r="I58" s="704"/>
      <c r="J58" s="704"/>
      <c r="K58" s="704"/>
      <c r="L58" s="704"/>
      <c r="M58" s="704"/>
      <c r="N58" s="704"/>
      <c r="O58" s="706"/>
      <c r="P58" s="405"/>
      <c r="Q58" s="431">
        <f t="shared" si="116"/>
        <v>37</v>
      </c>
      <c r="R58" s="776">
        <v>6752000</v>
      </c>
      <c r="S58" s="775">
        <v>7090</v>
      </c>
      <c r="T58" s="384">
        <f t="shared" si="82"/>
        <v>1919</v>
      </c>
      <c r="U58" s="428">
        <f t="shared" si="83"/>
        <v>1919</v>
      </c>
      <c r="V58" s="428">
        <f t="shared" si="84"/>
        <v>5</v>
      </c>
      <c r="W58" s="429">
        <f t="shared" si="85"/>
        <v>0</v>
      </c>
      <c r="X58" s="429">
        <f t="shared" si="86"/>
        <v>0</v>
      </c>
      <c r="Y58" s="429">
        <f t="shared" si="87"/>
        <v>0</v>
      </c>
      <c r="Z58" s="429">
        <f t="shared" si="88"/>
        <v>0</v>
      </c>
      <c r="AA58" s="429">
        <f t="shared" si="89"/>
        <v>1</v>
      </c>
      <c r="AB58" s="429">
        <f t="shared" si="90"/>
        <v>0</v>
      </c>
      <c r="AC58" s="429">
        <f t="shared" si="91"/>
        <v>0</v>
      </c>
      <c r="AD58" s="429">
        <f t="shared" si="92"/>
        <v>0</v>
      </c>
      <c r="AE58" s="429">
        <f t="shared" si="93"/>
        <v>0</v>
      </c>
      <c r="AF58" s="429">
        <f t="shared" si="94"/>
        <v>0</v>
      </c>
      <c r="AG58" s="429">
        <f t="shared" si="95"/>
        <v>0</v>
      </c>
      <c r="AH58" s="430">
        <f t="shared" si="96"/>
        <v>0</v>
      </c>
      <c r="AI58" s="781">
        <v>1670</v>
      </c>
      <c r="AJ58" s="766"/>
      <c r="AK58" s="766"/>
      <c r="AL58" s="782"/>
      <c r="AM58" s="413">
        <f t="shared" si="97"/>
        <v>0</v>
      </c>
      <c r="AN58" s="29"/>
      <c r="AO58" s="371" t="str">
        <f t="shared" si="98"/>
        <v>no outlier detected</v>
      </c>
      <c r="AP58" s="371" t="str">
        <f t="shared" si="99"/>
        <v>no outlier detected</v>
      </c>
      <c r="AQ58" s="806" t="str">
        <f t="shared" si="100"/>
        <v>----</v>
      </c>
      <c r="AR58" s="806"/>
      <c r="AS58" s="431">
        <f t="shared" si="101"/>
        <v>122</v>
      </c>
      <c r="AT58" s="432">
        <f t="shared" si="102"/>
        <v>1.0819672131147542</v>
      </c>
      <c r="AU58" s="433">
        <f t="shared" si="103"/>
        <v>7.4205789054108005</v>
      </c>
      <c r="AV58" s="433">
        <f t="shared" si="104"/>
        <v>0</v>
      </c>
      <c r="AW58" s="433">
        <f t="shared" si="105"/>
        <v>7.4205789054108005</v>
      </c>
      <c r="AX58" s="433" t="str">
        <f t="shared" si="106"/>
        <v>----</v>
      </c>
      <c r="AY58" s="432" t="str">
        <f t="shared" si="107"/>
        <v>----</v>
      </c>
      <c r="AZ58" s="432">
        <f t="shared" si="108"/>
        <v>1.0819672131147542</v>
      </c>
      <c r="BA58" s="434" t="str">
        <f t="shared" si="109"/>
        <v>----</v>
      </c>
      <c r="BB58" s="435">
        <f t="shared" si="110"/>
        <v>0</v>
      </c>
      <c r="BC58" s="434" t="e">
        <f t="shared" si="111"/>
        <v>#VALUE!</v>
      </c>
      <c r="BD58" s="434">
        <f t="shared" si="112"/>
        <v>0</v>
      </c>
      <c r="BE58" s="434" t="e">
        <f t="shared" si="113"/>
        <v>#VALUE!</v>
      </c>
      <c r="BF58" s="436">
        <f t="shared" si="114"/>
        <v>1.0819672131147542</v>
      </c>
      <c r="BG58" s="437">
        <f t="shared" si="115"/>
        <v>1670</v>
      </c>
      <c r="BH58" s="434"/>
      <c r="BI58" s="707"/>
      <c r="BJ58" s="392"/>
      <c r="BK58" s="392"/>
      <c r="BL58" s="392"/>
      <c r="BM58" s="392"/>
      <c r="BN58" s="392"/>
      <c r="BO58" s="392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407"/>
      <c r="CL58" s="405"/>
      <c r="CM58" s="572">
        <v>29</v>
      </c>
      <c r="CN58" s="573">
        <f t="shared" si="49"/>
        <v>3806</v>
      </c>
      <c r="CO58" s="574">
        <f t="shared" si="50"/>
        <v>2240</v>
      </c>
      <c r="CP58" s="575" t="str">
        <f t="shared" si="51"/>
        <v>n</v>
      </c>
      <c r="CQ58" s="576" t="str">
        <f t="shared" si="52"/>
        <v>n</v>
      </c>
      <c r="CR58" s="392"/>
      <c r="CS58" s="572">
        <v>79</v>
      </c>
      <c r="CT58" s="573">
        <f t="shared" si="53"/>
        <v>22072</v>
      </c>
      <c r="CU58" s="574">
        <f t="shared" si="54"/>
        <v>2580</v>
      </c>
      <c r="CV58" s="575" t="str">
        <f t="shared" si="55"/>
        <v>n</v>
      </c>
      <c r="CW58" s="576" t="str">
        <f t="shared" si="56"/>
        <v>n</v>
      </c>
      <c r="CX58" s="392"/>
      <c r="CY58" s="572">
        <v>129</v>
      </c>
      <c r="CZ58" s="577">
        <f t="shared" si="57"/>
        <v>40310</v>
      </c>
      <c r="DA58" s="578">
        <f t="shared" si="58"/>
        <v>4770</v>
      </c>
      <c r="DB58" s="575" t="str">
        <f t="shared" si="59"/>
        <v>n</v>
      </c>
      <c r="DC58" s="579" t="str">
        <f t="shared" si="60"/>
        <v>n</v>
      </c>
      <c r="DD58" s="407"/>
      <c r="DE58" s="405"/>
      <c r="DF58" s="392"/>
      <c r="DG58" s="392"/>
      <c r="DH58" s="392"/>
      <c r="DI58" s="392"/>
      <c r="DJ58" s="392"/>
      <c r="DK58" s="392"/>
      <c r="DL58" s="392"/>
      <c r="DM58" s="392"/>
      <c r="DN58" s="407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3"/>
      <c r="GG58" s="143"/>
      <c r="GH58" s="143"/>
      <c r="GI58" s="143"/>
      <c r="GJ58" s="143"/>
      <c r="GK58" s="143"/>
      <c r="GL58" s="143"/>
      <c r="GM58" s="143"/>
      <c r="GN58" s="143"/>
      <c r="GO58" s="143"/>
      <c r="GP58" s="143"/>
      <c r="GQ58" s="143"/>
      <c r="GR58" s="143"/>
      <c r="GS58" s="143"/>
      <c r="GT58" s="143"/>
      <c r="GU58" s="143"/>
    </row>
    <row r="59" spans="1:203" x14ac:dyDescent="0.25">
      <c r="A59" s="704" t="s">
        <v>27</v>
      </c>
      <c r="B59" s="704"/>
      <c r="C59" s="705"/>
      <c r="D59" s="704"/>
      <c r="E59" s="704"/>
      <c r="F59" s="704"/>
      <c r="G59" s="704"/>
      <c r="H59" s="704"/>
      <c r="I59" s="704"/>
      <c r="J59" s="704"/>
      <c r="K59" s="704"/>
      <c r="L59" s="704"/>
      <c r="M59" s="704"/>
      <c r="N59" s="704"/>
      <c r="O59" s="704"/>
      <c r="P59" s="405"/>
      <c r="Q59" s="431">
        <f t="shared" si="116"/>
        <v>38</v>
      </c>
      <c r="R59" s="776">
        <v>6752000</v>
      </c>
      <c r="S59" s="775">
        <v>7466</v>
      </c>
      <c r="T59" s="384">
        <f t="shared" si="82"/>
        <v>1920</v>
      </c>
      <c r="U59" s="428">
        <f t="shared" si="83"/>
        <v>1920</v>
      </c>
      <c r="V59" s="428">
        <f t="shared" si="84"/>
        <v>6</v>
      </c>
      <c r="W59" s="429">
        <f t="shared" si="85"/>
        <v>0</v>
      </c>
      <c r="X59" s="429">
        <f t="shared" si="86"/>
        <v>0</v>
      </c>
      <c r="Y59" s="429">
        <f t="shared" si="87"/>
        <v>0</v>
      </c>
      <c r="Z59" s="429">
        <f t="shared" si="88"/>
        <v>0</v>
      </c>
      <c r="AA59" s="429">
        <f t="shared" si="89"/>
        <v>0</v>
      </c>
      <c r="AB59" s="429">
        <f t="shared" si="90"/>
        <v>1</v>
      </c>
      <c r="AC59" s="429">
        <f t="shared" si="91"/>
        <v>0</v>
      </c>
      <c r="AD59" s="429">
        <f t="shared" si="92"/>
        <v>0</v>
      </c>
      <c r="AE59" s="429">
        <f t="shared" si="93"/>
        <v>0</v>
      </c>
      <c r="AF59" s="429">
        <f t="shared" si="94"/>
        <v>0</v>
      </c>
      <c r="AG59" s="429">
        <f t="shared" si="95"/>
        <v>0</v>
      </c>
      <c r="AH59" s="430">
        <f t="shared" si="96"/>
        <v>0</v>
      </c>
      <c r="AI59" s="781">
        <v>4510</v>
      </c>
      <c r="AJ59" s="766"/>
      <c r="AK59" s="766"/>
      <c r="AL59" s="782"/>
      <c r="AM59" s="413">
        <f t="shared" si="97"/>
        <v>0</v>
      </c>
      <c r="AN59" s="29"/>
      <c r="AO59" s="371" t="str">
        <f t="shared" si="98"/>
        <v>no outlier detected</v>
      </c>
      <c r="AP59" s="371" t="str">
        <f t="shared" si="99"/>
        <v>no outlier detected</v>
      </c>
      <c r="AQ59" s="806" t="str">
        <f t="shared" si="100"/>
        <v>----</v>
      </c>
      <c r="AR59" s="806"/>
      <c r="AS59" s="431">
        <f t="shared" si="101"/>
        <v>28</v>
      </c>
      <c r="AT59" s="432">
        <f t="shared" si="102"/>
        <v>4.7142857142857144</v>
      </c>
      <c r="AU59" s="433">
        <f t="shared" si="103"/>
        <v>8.4140524324967245</v>
      </c>
      <c r="AV59" s="433">
        <f t="shared" si="104"/>
        <v>0</v>
      </c>
      <c r="AW59" s="433">
        <f t="shared" si="105"/>
        <v>8.4140524324967245</v>
      </c>
      <c r="AX59" s="433" t="str">
        <f t="shared" si="106"/>
        <v>----</v>
      </c>
      <c r="AY59" s="432" t="str">
        <f t="shared" si="107"/>
        <v>----</v>
      </c>
      <c r="AZ59" s="432">
        <f t="shared" si="108"/>
        <v>4.7142857142857144</v>
      </c>
      <c r="BA59" s="434" t="str">
        <f t="shared" si="109"/>
        <v>----</v>
      </c>
      <c r="BB59" s="435">
        <f t="shared" si="110"/>
        <v>0</v>
      </c>
      <c r="BC59" s="434" t="e">
        <f t="shared" si="111"/>
        <v>#VALUE!</v>
      </c>
      <c r="BD59" s="434">
        <f t="shared" si="112"/>
        <v>0</v>
      </c>
      <c r="BE59" s="434" t="e">
        <f t="shared" si="113"/>
        <v>#VALUE!</v>
      </c>
      <c r="BF59" s="436">
        <f t="shared" si="114"/>
        <v>4.7142857142857144</v>
      </c>
      <c r="BG59" s="437">
        <f t="shared" si="115"/>
        <v>4510</v>
      </c>
      <c r="BH59" s="434"/>
      <c r="BI59" s="707" t="s">
        <v>223</v>
      </c>
      <c r="BJ59" s="146"/>
      <c r="BK59" s="146"/>
      <c r="BL59" s="146"/>
      <c r="BM59" s="146"/>
      <c r="BN59" s="146"/>
      <c r="BO59" s="146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407"/>
      <c r="CL59" s="405"/>
      <c r="CM59" s="637">
        <v>30</v>
      </c>
      <c r="CN59" s="638">
        <f t="shared" si="49"/>
        <v>4178</v>
      </c>
      <c r="CO59" s="639">
        <f t="shared" si="50"/>
        <v>2470</v>
      </c>
      <c r="CP59" s="640" t="str">
        <f t="shared" si="51"/>
        <v>n</v>
      </c>
      <c r="CQ59" s="641" t="str">
        <f t="shared" si="52"/>
        <v>n</v>
      </c>
      <c r="CR59" s="392"/>
      <c r="CS59" s="637">
        <v>80</v>
      </c>
      <c r="CT59" s="638">
        <f t="shared" si="53"/>
        <v>22442</v>
      </c>
      <c r="CU59" s="639">
        <f t="shared" si="54"/>
        <v>2960</v>
      </c>
      <c r="CV59" s="640" t="str">
        <f t="shared" si="55"/>
        <v>n</v>
      </c>
      <c r="CW59" s="641" t="str">
        <f t="shared" si="56"/>
        <v>n</v>
      </c>
      <c r="CX59" s="392"/>
      <c r="CY59" s="637">
        <v>130</v>
      </c>
      <c r="CZ59" s="642">
        <f t="shared" si="57"/>
        <v>40725</v>
      </c>
      <c r="DA59" s="643">
        <f t="shared" si="58"/>
        <v>4180</v>
      </c>
      <c r="DB59" s="640" t="str">
        <f t="shared" si="59"/>
        <v>n</v>
      </c>
      <c r="DC59" s="644" t="str">
        <f t="shared" si="60"/>
        <v>n</v>
      </c>
      <c r="DD59" s="407"/>
      <c r="DE59" s="405"/>
      <c r="DF59" s="392"/>
      <c r="DG59" s="392"/>
      <c r="DH59" s="392"/>
      <c r="DI59" s="392"/>
      <c r="DJ59" s="392"/>
      <c r="DK59" s="392"/>
      <c r="DL59" s="392"/>
      <c r="DM59" s="392"/>
      <c r="DN59" s="407"/>
      <c r="DO59" s="143"/>
      <c r="DP59" s="143"/>
      <c r="DQ59" s="143"/>
      <c r="DR59" s="143"/>
      <c r="DS59" s="143"/>
      <c r="DT59" s="143"/>
      <c r="DU59" s="143"/>
      <c r="DV59" s="143"/>
      <c r="DW59" s="143"/>
      <c r="DX59" s="143"/>
      <c r="DY59" s="143"/>
      <c r="DZ59" s="143"/>
      <c r="EA59" s="143"/>
      <c r="EB59" s="143"/>
      <c r="EC59" s="143"/>
      <c r="ED59" s="143"/>
      <c r="EE59" s="143"/>
      <c r="EF59" s="143"/>
      <c r="EG59" s="143"/>
      <c r="EH59" s="143"/>
      <c r="EI59" s="143"/>
      <c r="EJ59" s="143"/>
      <c r="EK59" s="143"/>
      <c r="EL59" s="143"/>
      <c r="EM59" s="143"/>
      <c r="EN59" s="143"/>
      <c r="EO59" s="143"/>
      <c r="EP59" s="143"/>
      <c r="EQ59" s="143"/>
      <c r="ER59" s="143"/>
      <c r="ES59" s="143"/>
      <c r="ET59" s="143"/>
      <c r="EU59" s="143"/>
      <c r="EV59" s="143"/>
      <c r="EW59" s="143"/>
      <c r="EX59" s="143"/>
      <c r="EY59" s="143"/>
      <c r="EZ59" s="143"/>
      <c r="FA59" s="143"/>
      <c r="FB59" s="143"/>
      <c r="FC59" s="143"/>
      <c r="FD59" s="143"/>
      <c r="FE59" s="143"/>
      <c r="FF59" s="143"/>
      <c r="FG59" s="143"/>
      <c r="FH59" s="143"/>
      <c r="FI59" s="143"/>
      <c r="FJ59" s="143"/>
      <c r="FK59" s="143"/>
      <c r="FL59" s="143"/>
      <c r="FM59" s="143"/>
      <c r="FN59" s="143"/>
      <c r="FO59" s="143"/>
      <c r="FP59" s="143"/>
      <c r="FQ59" s="143"/>
      <c r="FR59" s="143"/>
      <c r="FS59" s="143"/>
      <c r="FT59" s="143"/>
      <c r="FU59" s="143"/>
      <c r="FV59" s="143"/>
      <c r="FW59" s="143"/>
      <c r="FX59" s="143"/>
      <c r="FY59" s="143"/>
      <c r="FZ59" s="143"/>
      <c r="GA59" s="143"/>
      <c r="GB59" s="143"/>
      <c r="GC59" s="143"/>
      <c r="GD59" s="143"/>
      <c r="GE59" s="143"/>
      <c r="GF59" s="143"/>
      <c r="GG59" s="143"/>
      <c r="GH59" s="143"/>
      <c r="GI59" s="143"/>
      <c r="GJ59" s="143"/>
      <c r="GK59" s="143"/>
      <c r="GL59" s="143"/>
      <c r="GM59" s="143"/>
      <c r="GN59" s="143"/>
      <c r="GO59" s="143"/>
      <c r="GP59" s="143"/>
      <c r="GQ59" s="143"/>
      <c r="GR59" s="143"/>
      <c r="GS59" s="143"/>
      <c r="GT59" s="143"/>
      <c r="GU59" s="143"/>
    </row>
    <row r="60" spans="1:203" x14ac:dyDescent="0.25">
      <c r="A60" s="704" t="s">
        <v>28</v>
      </c>
      <c r="B60" s="704"/>
      <c r="C60" s="705"/>
      <c r="D60" s="704"/>
      <c r="E60" s="704"/>
      <c r="F60" s="704"/>
      <c r="G60" s="704"/>
      <c r="H60" s="704"/>
      <c r="I60" s="704"/>
      <c r="J60" s="704"/>
      <c r="K60" s="704"/>
      <c r="L60" s="704"/>
      <c r="M60" s="704"/>
      <c r="N60" s="704"/>
      <c r="O60" s="704"/>
      <c r="P60" s="405"/>
      <c r="Q60" s="540">
        <f t="shared" si="116"/>
        <v>39</v>
      </c>
      <c r="R60" s="777">
        <v>6752000</v>
      </c>
      <c r="S60" s="778">
        <v>7830</v>
      </c>
      <c r="T60" s="539">
        <f t="shared" si="82"/>
        <v>1921</v>
      </c>
      <c r="U60" s="428">
        <f t="shared" si="83"/>
        <v>1921</v>
      </c>
      <c r="V60" s="428">
        <f t="shared" si="84"/>
        <v>6</v>
      </c>
      <c r="W60" s="429">
        <f t="shared" si="85"/>
        <v>0</v>
      </c>
      <c r="X60" s="429">
        <f t="shared" si="86"/>
        <v>0</v>
      </c>
      <c r="Y60" s="429">
        <f t="shared" si="87"/>
        <v>0</v>
      </c>
      <c r="Z60" s="429">
        <f t="shared" si="88"/>
        <v>0</v>
      </c>
      <c r="AA60" s="429">
        <f t="shared" si="89"/>
        <v>0</v>
      </c>
      <c r="AB60" s="429">
        <f t="shared" si="90"/>
        <v>1</v>
      </c>
      <c r="AC60" s="429">
        <f t="shared" si="91"/>
        <v>0</v>
      </c>
      <c r="AD60" s="429">
        <f t="shared" si="92"/>
        <v>0</v>
      </c>
      <c r="AE60" s="429">
        <f t="shared" si="93"/>
        <v>0</v>
      </c>
      <c r="AF60" s="429">
        <f t="shared" si="94"/>
        <v>0</v>
      </c>
      <c r="AG60" s="429">
        <f t="shared" si="95"/>
        <v>0</v>
      </c>
      <c r="AH60" s="430">
        <f t="shared" si="96"/>
        <v>0</v>
      </c>
      <c r="AI60" s="783">
        <v>5230</v>
      </c>
      <c r="AJ60" s="784"/>
      <c r="AK60" s="784"/>
      <c r="AL60" s="785"/>
      <c r="AM60" s="413">
        <f t="shared" si="97"/>
        <v>0</v>
      </c>
      <c r="AN60" s="29"/>
      <c r="AO60" s="372" t="str">
        <f t="shared" si="98"/>
        <v>no outlier detected</v>
      </c>
      <c r="AP60" s="372" t="str">
        <f t="shared" si="99"/>
        <v>no outlier detected</v>
      </c>
      <c r="AQ60" s="807" t="str">
        <f t="shared" si="100"/>
        <v>----</v>
      </c>
      <c r="AR60" s="807"/>
      <c r="AS60" s="540">
        <f t="shared" si="101"/>
        <v>17</v>
      </c>
      <c r="AT60" s="541">
        <f t="shared" si="102"/>
        <v>7.7647058823529411</v>
      </c>
      <c r="AU60" s="542">
        <f t="shared" si="103"/>
        <v>8.5621665570589691</v>
      </c>
      <c r="AV60" s="542">
        <f t="shared" si="104"/>
        <v>0</v>
      </c>
      <c r="AW60" s="542">
        <f t="shared" si="105"/>
        <v>8.5621665570589691</v>
      </c>
      <c r="AX60" s="542" t="str">
        <f t="shared" si="106"/>
        <v>----</v>
      </c>
      <c r="AY60" s="541" t="str">
        <f t="shared" si="107"/>
        <v>----</v>
      </c>
      <c r="AZ60" s="541">
        <f t="shared" si="108"/>
        <v>7.7647058823529411</v>
      </c>
      <c r="BA60" s="434" t="str">
        <f t="shared" si="109"/>
        <v>----</v>
      </c>
      <c r="BB60" s="435">
        <f t="shared" si="110"/>
        <v>0</v>
      </c>
      <c r="BC60" s="434" t="e">
        <f t="shared" si="111"/>
        <v>#VALUE!</v>
      </c>
      <c r="BD60" s="434">
        <f t="shared" si="112"/>
        <v>0</v>
      </c>
      <c r="BE60" s="434" t="e">
        <f t="shared" si="113"/>
        <v>#VALUE!</v>
      </c>
      <c r="BF60" s="436">
        <f t="shared" si="114"/>
        <v>7.7647058823529411</v>
      </c>
      <c r="BG60" s="437">
        <f t="shared" si="115"/>
        <v>5230</v>
      </c>
      <c r="BH60" s="434"/>
      <c r="BI60" s="405"/>
      <c r="BJ60" s="143"/>
      <c r="BK60" s="143"/>
      <c r="BL60" s="143"/>
      <c r="BM60" s="143"/>
      <c r="BN60" s="143"/>
      <c r="BO60" s="143"/>
      <c r="BP60" s="392"/>
      <c r="BQ60" s="392"/>
      <c r="BR60" s="392"/>
      <c r="BS60" s="392"/>
      <c r="BT60" s="392"/>
      <c r="BU60" s="392"/>
      <c r="BV60" s="392"/>
      <c r="BW60" s="392"/>
      <c r="BX60" s="392"/>
      <c r="BY60" s="392"/>
      <c r="BZ60" s="392"/>
      <c r="CA60" s="392"/>
      <c r="CB60" s="392"/>
      <c r="CC60" s="392"/>
      <c r="CD60" s="392"/>
      <c r="CE60" s="392"/>
      <c r="CF60" s="392"/>
      <c r="CG60" s="392"/>
      <c r="CH60" s="392"/>
      <c r="CI60" s="392"/>
      <c r="CJ60" s="392"/>
      <c r="CK60" s="407"/>
      <c r="CL60" s="405"/>
      <c r="CM60" s="649">
        <v>31</v>
      </c>
      <c r="CN60" s="650">
        <f t="shared" si="49"/>
        <v>4562</v>
      </c>
      <c r="CO60" s="651">
        <f t="shared" si="50"/>
        <v>3820</v>
      </c>
      <c r="CP60" s="652" t="str">
        <f t="shared" si="51"/>
        <v>n</v>
      </c>
      <c r="CQ60" s="653" t="str">
        <f t="shared" si="52"/>
        <v>n</v>
      </c>
      <c r="CR60" s="392"/>
      <c r="CS60" s="649">
        <v>81</v>
      </c>
      <c r="CT60" s="650">
        <f t="shared" si="53"/>
        <v>22827</v>
      </c>
      <c r="CU60" s="651">
        <f t="shared" si="54"/>
        <v>2440</v>
      </c>
      <c r="CV60" s="652" t="str">
        <f t="shared" si="55"/>
        <v>n</v>
      </c>
      <c r="CW60" s="653" t="str">
        <f t="shared" si="56"/>
        <v>n</v>
      </c>
      <c r="CX60" s="392"/>
      <c r="CY60" s="649">
        <v>131</v>
      </c>
      <c r="CZ60" s="654">
        <f t="shared" si="57"/>
        <v>41066</v>
      </c>
      <c r="DA60" s="655">
        <f t="shared" si="58"/>
        <v>933</v>
      </c>
      <c r="DB60" s="652" t="str">
        <f t="shared" si="59"/>
        <v>n</v>
      </c>
      <c r="DC60" s="656" t="str">
        <f t="shared" si="60"/>
        <v>n</v>
      </c>
      <c r="DD60" s="407"/>
      <c r="DE60" s="405"/>
      <c r="DF60" s="392"/>
      <c r="DG60" s="392"/>
      <c r="DH60" s="392"/>
      <c r="DI60" s="392"/>
      <c r="DJ60" s="392"/>
      <c r="DK60" s="392"/>
      <c r="DL60" s="392"/>
      <c r="DM60" s="392"/>
      <c r="DN60" s="407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  <c r="EW60" s="143"/>
      <c r="EX60" s="143"/>
      <c r="EY60" s="143"/>
      <c r="EZ60" s="143"/>
      <c r="FA60" s="143"/>
      <c r="FB60" s="143"/>
      <c r="FC60" s="143"/>
      <c r="FD60" s="143"/>
      <c r="FE60" s="143"/>
      <c r="FF60" s="143"/>
      <c r="FG60" s="143"/>
      <c r="FH60" s="143"/>
      <c r="FI60" s="143"/>
      <c r="FJ60" s="143"/>
      <c r="FK60" s="143"/>
      <c r="FL60" s="143"/>
      <c r="FM60" s="143"/>
      <c r="FN60" s="143"/>
      <c r="FO60" s="143"/>
      <c r="FP60" s="143"/>
      <c r="FQ60" s="143"/>
      <c r="FR60" s="143"/>
      <c r="FS60" s="143"/>
      <c r="FT60" s="143"/>
      <c r="FU60" s="143"/>
      <c r="FV60" s="143"/>
      <c r="FW60" s="143"/>
      <c r="FX60" s="143"/>
      <c r="FY60" s="143"/>
      <c r="FZ60" s="143"/>
      <c r="GA60" s="143"/>
      <c r="GB60" s="143"/>
      <c r="GC60" s="143"/>
      <c r="GD60" s="143"/>
      <c r="GE60" s="143"/>
      <c r="GF60" s="143"/>
      <c r="GG60" s="143"/>
      <c r="GH60" s="143"/>
      <c r="GI60" s="143"/>
      <c r="GJ60" s="143"/>
      <c r="GK60" s="143"/>
      <c r="GL60" s="143"/>
      <c r="GM60" s="143"/>
      <c r="GN60" s="143"/>
      <c r="GO60" s="143"/>
      <c r="GP60" s="143"/>
      <c r="GQ60" s="143"/>
      <c r="GR60" s="143"/>
      <c r="GS60" s="143"/>
      <c r="GT60" s="143"/>
      <c r="GU60" s="143"/>
    </row>
    <row r="61" spans="1:203" x14ac:dyDescent="0.25">
      <c r="A61" s="704" t="s">
        <v>238</v>
      </c>
      <c r="B61" s="704"/>
      <c r="C61" s="705"/>
      <c r="D61" s="704"/>
      <c r="E61" s="704"/>
      <c r="F61" s="704"/>
      <c r="G61" s="704"/>
      <c r="H61" s="704"/>
      <c r="I61" s="704"/>
      <c r="J61" s="704"/>
      <c r="K61" s="704"/>
      <c r="L61" s="704"/>
      <c r="M61" s="704"/>
      <c r="N61" s="704"/>
      <c r="O61" s="704"/>
      <c r="P61" s="405"/>
      <c r="Q61" s="431">
        <f t="shared" si="116"/>
        <v>40</v>
      </c>
      <c r="R61" s="776">
        <v>6752000</v>
      </c>
      <c r="S61" s="775">
        <v>8201</v>
      </c>
      <c r="T61" s="384">
        <f t="shared" si="82"/>
        <v>1922</v>
      </c>
      <c r="U61" s="428">
        <f t="shared" si="83"/>
        <v>1922</v>
      </c>
      <c r="V61" s="428">
        <f t="shared" si="84"/>
        <v>6</v>
      </c>
      <c r="W61" s="429">
        <f t="shared" si="85"/>
        <v>0</v>
      </c>
      <c r="X61" s="429">
        <f t="shared" si="86"/>
        <v>0</v>
      </c>
      <c r="Y61" s="429">
        <f t="shared" si="87"/>
        <v>0</v>
      </c>
      <c r="Z61" s="429">
        <f t="shared" si="88"/>
        <v>0</v>
      </c>
      <c r="AA61" s="429">
        <f t="shared" si="89"/>
        <v>0</v>
      </c>
      <c r="AB61" s="429">
        <f t="shared" si="90"/>
        <v>1</v>
      </c>
      <c r="AC61" s="429">
        <f t="shared" si="91"/>
        <v>0</v>
      </c>
      <c r="AD61" s="429">
        <f t="shared" si="92"/>
        <v>0</v>
      </c>
      <c r="AE61" s="429">
        <f t="shared" si="93"/>
        <v>0</v>
      </c>
      <c r="AF61" s="429">
        <f t="shared" si="94"/>
        <v>0</v>
      </c>
      <c r="AG61" s="429">
        <f t="shared" si="95"/>
        <v>0</v>
      </c>
      <c r="AH61" s="430">
        <f t="shared" si="96"/>
        <v>0</v>
      </c>
      <c r="AI61" s="781">
        <v>4450</v>
      </c>
      <c r="AJ61" s="766"/>
      <c r="AK61" s="766"/>
      <c r="AL61" s="782"/>
      <c r="AM61" s="413">
        <f t="shared" si="97"/>
        <v>0</v>
      </c>
      <c r="AN61" s="29"/>
      <c r="AO61" s="371" t="str">
        <f t="shared" si="98"/>
        <v>no outlier detected</v>
      </c>
      <c r="AP61" s="371" t="str">
        <f t="shared" si="99"/>
        <v>no outlier detected</v>
      </c>
      <c r="AQ61" s="806" t="str">
        <f t="shared" si="100"/>
        <v>----</v>
      </c>
      <c r="AR61" s="806"/>
      <c r="AS61" s="431">
        <f t="shared" si="101"/>
        <v>29</v>
      </c>
      <c r="AT61" s="432">
        <f t="shared" si="102"/>
        <v>4.5517241379310347</v>
      </c>
      <c r="AU61" s="433">
        <f t="shared" si="103"/>
        <v>8.400659375160286</v>
      </c>
      <c r="AV61" s="433">
        <f t="shared" si="104"/>
        <v>0</v>
      </c>
      <c r="AW61" s="433">
        <f t="shared" si="105"/>
        <v>8.400659375160286</v>
      </c>
      <c r="AX61" s="433" t="str">
        <f t="shared" si="106"/>
        <v>----</v>
      </c>
      <c r="AY61" s="432" t="str">
        <f t="shared" si="107"/>
        <v>----</v>
      </c>
      <c r="AZ61" s="432">
        <f t="shared" si="108"/>
        <v>4.5517241379310347</v>
      </c>
      <c r="BA61" s="434" t="str">
        <f t="shared" si="109"/>
        <v>----</v>
      </c>
      <c r="BB61" s="435">
        <f t="shared" si="110"/>
        <v>0</v>
      </c>
      <c r="BC61" s="434" t="e">
        <f t="shared" si="111"/>
        <v>#VALUE!</v>
      </c>
      <c r="BD61" s="434">
        <f t="shared" si="112"/>
        <v>0</v>
      </c>
      <c r="BE61" s="434" t="e">
        <f t="shared" si="113"/>
        <v>#VALUE!</v>
      </c>
      <c r="BF61" s="436">
        <f t="shared" si="114"/>
        <v>4.5517241379310347</v>
      </c>
      <c r="BG61" s="437">
        <f t="shared" si="115"/>
        <v>4450</v>
      </c>
      <c r="BH61" s="434"/>
      <c r="BI61" s="405"/>
      <c r="BJ61" s="143"/>
      <c r="BK61" s="143"/>
      <c r="BL61" s="143"/>
      <c r="BM61" s="143"/>
      <c r="BN61" s="143"/>
      <c r="BO61" s="143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407"/>
      <c r="CL61" s="405"/>
      <c r="CM61" s="572">
        <v>32</v>
      </c>
      <c r="CN61" s="573">
        <f t="shared" si="49"/>
        <v>4900</v>
      </c>
      <c r="CO61" s="574">
        <f t="shared" si="50"/>
        <v>2700</v>
      </c>
      <c r="CP61" s="575" t="str">
        <f t="shared" si="51"/>
        <v>n</v>
      </c>
      <c r="CQ61" s="576" t="str">
        <f t="shared" si="52"/>
        <v>n</v>
      </c>
      <c r="CR61" s="392"/>
      <c r="CS61" s="572">
        <v>82</v>
      </c>
      <c r="CT61" s="573">
        <f t="shared" si="53"/>
        <v>23178</v>
      </c>
      <c r="CU61" s="574">
        <f t="shared" si="54"/>
        <v>1450</v>
      </c>
      <c r="CV61" s="575" t="str">
        <f t="shared" si="55"/>
        <v>n</v>
      </c>
      <c r="CW61" s="576" t="str">
        <f t="shared" si="56"/>
        <v>n</v>
      </c>
      <c r="CX61" s="392"/>
      <c r="CY61" s="572">
        <v>132</v>
      </c>
      <c r="CZ61" s="577">
        <f t="shared" si="57"/>
        <v>41530</v>
      </c>
      <c r="DA61" s="578">
        <f t="shared" si="58"/>
        <v>9730</v>
      </c>
      <c r="DB61" s="575" t="str">
        <f t="shared" si="59"/>
        <v>n</v>
      </c>
      <c r="DC61" s="579" t="str">
        <f t="shared" si="60"/>
        <v>n</v>
      </c>
      <c r="DD61" s="407"/>
      <c r="DE61" s="405"/>
      <c r="DF61" s="392"/>
      <c r="DG61" s="392"/>
      <c r="DH61" s="392"/>
      <c r="DI61" s="392"/>
      <c r="DJ61" s="392"/>
      <c r="DK61" s="392"/>
      <c r="DL61" s="392"/>
      <c r="DM61" s="392"/>
      <c r="DN61" s="407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  <c r="EO61" s="143"/>
      <c r="EP61" s="143"/>
      <c r="EQ61" s="143"/>
      <c r="ER61" s="143"/>
      <c r="ES61" s="143"/>
      <c r="ET61" s="143"/>
      <c r="EU61" s="143"/>
      <c r="EV61" s="143"/>
      <c r="EW61" s="143"/>
      <c r="EX61" s="143"/>
      <c r="EY61" s="143"/>
      <c r="EZ61" s="143"/>
      <c r="FA61" s="143"/>
      <c r="FB61" s="143"/>
      <c r="FC61" s="143"/>
      <c r="FD61" s="143"/>
      <c r="FE61" s="143"/>
      <c r="FF61" s="143"/>
      <c r="FG61" s="143"/>
      <c r="FH61" s="143"/>
      <c r="FI61" s="143"/>
      <c r="FJ61" s="143"/>
      <c r="FK61" s="143"/>
      <c r="FL61" s="143"/>
      <c r="FM61" s="143"/>
      <c r="FN61" s="143"/>
      <c r="FO61" s="143"/>
      <c r="FP61" s="143"/>
      <c r="FQ61" s="143"/>
      <c r="FR61" s="143"/>
      <c r="FS61" s="143"/>
      <c r="FT61" s="143"/>
      <c r="FU61" s="143"/>
      <c r="FV61" s="143"/>
      <c r="FW61" s="143"/>
      <c r="FX61" s="143"/>
      <c r="FY61" s="143"/>
      <c r="FZ61" s="143"/>
      <c r="GA61" s="143"/>
      <c r="GB61" s="143"/>
      <c r="GC61" s="143"/>
      <c r="GD61" s="143"/>
      <c r="GE61" s="143"/>
      <c r="GF61" s="143"/>
      <c r="GG61" s="143"/>
      <c r="GH61" s="143"/>
      <c r="GI61" s="143"/>
      <c r="GJ61" s="143"/>
      <c r="GK61" s="143"/>
      <c r="GL61" s="143"/>
      <c r="GM61" s="143"/>
      <c r="GN61" s="143"/>
      <c r="GO61" s="143"/>
      <c r="GP61" s="143"/>
      <c r="GQ61" s="143"/>
      <c r="GR61" s="143"/>
      <c r="GS61" s="143"/>
      <c r="GT61" s="143"/>
      <c r="GU61" s="143"/>
    </row>
    <row r="62" spans="1:203" x14ac:dyDescent="0.25">
      <c r="A62" s="704" t="s">
        <v>9</v>
      </c>
      <c r="B62" s="704"/>
      <c r="C62" s="705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405"/>
      <c r="Q62" s="431">
        <f t="shared" si="116"/>
        <v>41</v>
      </c>
      <c r="R62" s="776">
        <v>6752000</v>
      </c>
      <c r="S62" s="775">
        <v>8567</v>
      </c>
      <c r="T62" s="384">
        <f t="shared" si="82"/>
        <v>1923</v>
      </c>
      <c r="U62" s="428">
        <f t="shared" si="83"/>
        <v>1923</v>
      </c>
      <c r="V62" s="428">
        <f t="shared" si="84"/>
        <v>6</v>
      </c>
      <c r="W62" s="429">
        <f t="shared" si="85"/>
        <v>0</v>
      </c>
      <c r="X62" s="429">
        <f t="shared" si="86"/>
        <v>0</v>
      </c>
      <c r="Y62" s="429">
        <f t="shared" si="87"/>
        <v>0</v>
      </c>
      <c r="Z62" s="429">
        <f t="shared" si="88"/>
        <v>0</v>
      </c>
      <c r="AA62" s="429">
        <f t="shared" si="89"/>
        <v>0</v>
      </c>
      <c r="AB62" s="429">
        <f t="shared" si="90"/>
        <v>1</v>
      </c>
      <c r="AC62" s="429">
        <f t="shared" si="91"/>
        <v>0</v>
      </c>
      <c r="AD62" s="429">
        <f t="shared" si="92"/>
        <v>0</v>
      </c>
      <c r="AE62" s="429">
        <f t="shared" si="93"/>
        <v>0</v>
      </c>
      <c r="AF62" s="429">
        <f t="shared" si="94"/>
        <v>0</v>
      </c>
      <c r="AG62" s="429">
        <f t="shared" si="95"/>
        <v>0</v>
      </c>
      <c r="AH62" s="430">
        <f t="shared" si="96"/>
        <v>0</v>
      </c>
      <c r="AI62" s="781">
        <v>8550</v>
      </c>
      <c r="AJ62" s="766"/>
      <c r="AK62" s="766"/>
      <c r="AL62" s="782"/>
      <c r="AM62" s="413">
        <f t="shared" si="97"/>
        <v>0</v>
      </c>
      <c r="AN62" s="29"/>
      <c r="AO62" s="371" t="str">
        <f t="shared" si="98"/>
        <v>no outlier detected</v>
      </c>
      <c r="AP62" s="371" t="str">
        <f t="shared" si="99"/>
        <v>no outlier detected</v>
      </c>
      <c r="AQ62" s="806" t="str">
        <f t="shared" si="100"/>
        <v>----</v>
      </c>
      <c r="AR62" s="806"/>
      <c r="AS62" s="431">
        <f t="shared" si="101"/>
        <v>5</v>
      </c>
      <c r="AT62" s="432">
        <f t="shared" si="102"/>
        <v>26.4</v>
      </c>
      <c r="AU62" s="433">
        <f t="shared" si="103"/>
        <v>9.0536865619308067</v>
      </c>
      <c r="AV62" s="433">
        <f t="shared" si="104"/>
        <v>0</v>
      </c>
      <c r="AW62" s="433">
        <f t="shared" si="105"/>
        <v>9.0536865619308067</v>
      </c>
      <c r="AX62" s="433" t="str">
        <f t="shared" si="106"/>
        <v>----</v>
      </c>
      <c r="AY62" s="432" t="str">
        <f t="shared" si="107"/>
        <v>----</v>
      </c>
      <c r="AZ62" s="432">
        <f t="shared" si="108"/>
        <v>26.4</v>
      </c>
      <c r="BA62" s="434" t="str">
        <f t="shared" si="109"/>
        <v>----</v>
      </c>
      <c r="BB62" s="435">
        <f t="shared" si="110"/>
        <v>0</v>
      </c>
      <c r="BC62" s="434" t="e">
        <f t="shared" si="111"/>
        <v>#VALUE!</v>
      </c>
      <c r="BD62" s="434">
        <f t="shared" si="112"/>
        <v>0</v>
      </c>
      <c r="BE62" s="434" t="e">
        <f t="shared" si="113"/>
        <v>#VALUE!</v>
      </c>
      <c r="BF62" s="436">
        <f t="shared" si="114"/>
        <v>26.4</v>
      </c>
      <c r="BG62" s="437">
        <f t="shared" si="115"/>
        <v>8550</v>
      </c>
      <c r="BH62" s="434"/>
      <c r="BI62" s="405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43"/>
      <c r="CK62" s="407"/>
      <c r="CL62" s="405"/>
      <c r="CM62" s="572">
        <v>33</v>
      </c>
      <c r="CN62" s="573">
        <f t="shared" ref="CN62:CN79" si="117">IF(S53&gt;0,S53,"----")</f>
        <v>5267</v>
      </c>
      <c r="CO62" s="574">
        <f t="shared" ref="CO62:CO79" si="118">IF(AI53&gt;0,AI53,"----")</f>
        <v>5380</v>
      </c>
      <c r="CP62" s="575" t="str">
        <f t="shared" ref="CP62:CP79" si="119">IF(OR(AL53="y",AL53="Y"),AL53,"n")</f>
        <v>n</v>
      </c>
      <c r="CQ62" s="576" t="str">
        <f t="shared" ref="CQ62:CQ79" si="120">IF($CQ$82=1,IF(AND(OR(AO53="no outlier detected",AO53="----"),OR(AP53="no outlier detected",AP53="----")),"n","y"),IF($CQ$82=2,IF(OR(AQ53="no outlier detected",AQ53="----"),"n","y"),"-"))</f>
        <v>n</v>
      </c>
      <c r="CR62" s="392"/>
      <c r="CS62" s="572">
        <v>83</v>
      </c>
      <c r="CT62" s="573">
        <f t="shared" ref="CT62:CT79" si="121">IF(S103&gt;0,S103,"----")</f>
        <v>23524</v>
      </c>
      <c r="CU62" s="574">
        <f t="shared" ref="CU62:CU79" si="122">IF(AI103&gt;0,AI103,"----")</f>
        <v>1940</v>
      </c>
      <c r="CV62" s="575" t="str">
        <f t="shared" ref="CV62:CV79" si="123">IF(OR(AL103="y",AL103="Y"),AL53,"n")</f>
        <v>n</v>
      </c>
      <c r="CW62" s="576" t="str">
        <f t="shared" ref="CW62:CW79" si="124">IF($CQ$82=1,IF(AND(OR(AO103="no outlier detected",AO103="----"),OR(AP103="no outlier detected",AP103="----")),"n","y"),IF($CQ$82=2,IF(OR(AQ103="no outlier detected",AQ103="----"),"n","y"),"-"))</f>
        <v>n</v>
      </c>
      <c r="CX62" s="392"/>
      <c r="CY62" s="572">
        <v>133</v>
      </c>
      <c r="CZ62" s="577" t="str">
        <f t="shared" ref="CZ62:CZ79" si="125">IF(S153&gt;0,S153,"----")</f>
        <v>----</v>
      </c>
      <c r="DA62" s="578" t="str">
        <f t="shared" ref="DA62:DA79" si="126">IF(AI153&gt;0,AI153,"----")</f>
        <v>----</v>
      </c>
      <c r="DB62" s="575" t="str">
        <f t="shared" ref="DB62:DB79" si="127">IF(OR(AL153="y",AL153="Y"),AL53,"n")</f>
        <v>n</v>
      </c>
      <c r="DC62" s="579" t="str">
        <f t="shared" ref="DC62:DC79" si="128">IF($CQ$82=1,IF(AND(OR(AO153="no outlier detected",AO153="----"),OR(AP153="no outlier detected",AP153="----")),"n","y"),IF($CQ$82=2,IF(OR(AQ153="no outlier detected",AQ153="----"),"n","y"),"-"))</f>
        <v>n</v>
      </c>
      <c r="DD62" s="407"/>
      <c r="DE62" s="405"/>
      <c r="DF62" s="392"/>
      <c r="DG62" s="392"/>
      <c r="DH62" s="392"/>
      <c r="DI62" s="392"/>
      <c r="DJ62" s="392"/>
      <c r="DK62" s="392"/>
      <c r="DL62" s="392"/>
      <c r="DM62" s="392"/>
      <c r="DN62" s="407"/>
      <c r="DO62" s="143"/>
      <c r="DP62" s="143"/>
      <c r="DQ62" s="143"/>
      <c r="DR62" s="143"/>
      <c r="DS62" s="143"/>
      <c r="DT62" s="143"/>
      <c r="DU62" s="143"/>
      <c r="DV62" s="143"/>
      <c r="DW62" s="143"/>
      <c r="DX62" s="143"/>
      <c r="DY62" s="143"/>
      <c r="DZ62" s="143"/>
      <c r="EA62" s="143"/>
      <c r="EB62" s="143"/>
      <c r="EC62" s="143"/>
      <c r="ED62" s="143"/>
      <c r="EE62" s="143"/>
      <c r="EF62" s="143"/>
      <c r="EG62" s="143"/>
      <c r="EH62" s="143"/>
      <c r="EI62" s="143"/>
      <c r="EJ62" s="143"/>
      <c r="EK62" s="143"/>
      <c r="EL62" s="143"/>
      <c r="EM62" s="143"/>
      <c r="EN62" s="143"/>
      <c r="EO62" s="143"/>
      <c r="EP62" s="143"/>
      <c r="EQ62" s="143"/>
      <c r="ER62" s="143"/>
      <c r="ES62" s="143"/>
      <c r="ET62" s="143"/>
      <c r="EU62" s="143"/>
      <c r="EV62" s="143"/>
      <c r="EW62" s="143"/>
      <c r="EX62" s="143"/>
      <c r="EY62" s="143"/>
      <c r="EZ62" s="143"/>
      <c r="FA62" s="143"/>
      <c r="FB62" s="143"/>
      <c r="FC62" s="143"/>
      <c r="FD62" s="143"/>
      <c r="FE62" s="143"/>
      <c r="FF62" s="143"/>
      <c r="FG62" s="143"/>
      <c r="FH62" s="143"/>
      <c r="FI62" s="143"/>
      <c r="FJ62" s="143"/>
      <c r="FK62" s="143"/>
      <c r="FL62" s="143"/>
      <c r="FM62" s="143"/>
      <c r="FN62" s="143"/>
      <c r="FO62" s="143"/>
      <c r="FP62" s="143"/>
      <c r="FQ62" s="143"/>
      <c r="FR62" s="143"/>
      <c r="FS62" s="143"/>
      <c r="FT62" s="143"/>
      <c r="FU62" s="143"/>
      <c r="FV62" s="143"/>
      <c r="FW62" s="143"/>
      <c r="FX62" s="143"/>
      <c r="FY62" s="143"/>
      <c r="FZ62" s="143"/>
      <c r="GA62" s="143"/>
      <c r="GB62" s="143"/>
      <c r="GC62" s="143"/>
      <c r="GD62" s="143"/>
      <c r="GE62" s="143"/>
      <c r="GF62" s="143"/>
      <c r="GG62" s="143"/>
      <c r="GH62" s="143"/>
      <c r="GI62" s="143"/>
      <c r="GJ62" s="143"/>
      <c r="GK62" s="143"/>
      <c r="GL62" s="143"/>
      <c r="GM62" s="143"/>
      <c r="GN62" s="143"/>
      <c r="GO62" s="143"/>
      <c r="GP62" s="143"/>
      <c r="GQ62" s="143"/>
      <c r="GR62" s="143"/>
      <c r="GS62" s="143"/>
      <c r="GT62" s="143"/>
      <c r="GU62" s="143"/>
    </row>
    <row r="63" spans="1:203" x14ac:dyDescent="0.25">
      <c r="A63" s="704" t="s">
        <v>29</v>
      </c>
      <c r="B63" s="704"/>
      <c r="C63" s="705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405"/>
      <c r="Q63" s="431">
        <f t="shared" si="116"/>
        <v>42</v>
      </c>
      <c r="R63" s="776">
        <v>6752000</v>
      </c>
      <c r="S63" s="775">
        <v>8932</v>
      </c>
      <c r="T63" s="384">
        <f t="shared" si="82"/>
        <v>1924</v>
      </c>
      <c r="U63" s="428">
        <f t="shared" si="83"/>
        <v>1924</v>
      </c>
      <c r="V63" s="428">
        <f t="shared" si="84"/>
        <v>6</v>
      </c>
      <c r="W63" s="429">
        <f t="shared" si="85"/>
        <v>0</v>
      </c>
      <c r="X63" s="429">
        <f t="shared" si="86"/>
        <v>0</v>
      </c>
      <c r="Y63" s="429">
        <f t="shared" si="87"/>
        <v>0</v>
      </c>
      <c r="Z63" s="429">
        <f t="shared" si="88"/>
        <v>0</v>
      </c>
      <c r="AA63" s="429">
        <f t="shared" si="89"/>
        <v>0</v>
      </c>
      <c r="AB63" s="429">
        <f t="shared" si="90"/>
        <v>1</v>
      </c>
      <c r="AC63" s="429">
        <f t="shared" si="91"/>
        <v>0</v>
      </c>
      <c r="AD63" s="429">
        <f t="shared" si="92"/>
        <v>0</v>
      </c>
      <c r="AE63" s="429">
        <f t="shared" si="93"/>
        <v>0</v>
      </c>
      <c r="AF63" s="429">
        <f t="shared" si="94"/>
        <v>0</v>
      </c>
      <c r="AG63" s="429">
        <f t="shared" si="95"/>
        <v>0</v>
      </c>
      <c r="AH63" s="430">
        <f t="shared" si="96"/>
        <v>0</v>
      </c>
      <c r="AI63" s="781">
        <v>7440</v>
      </c>
      <c r="AJ63" s="766"/>
      <c r="AK63" s="766"/>
      <c r="AL63" s="782"/>
      <c r="AM63" s="413">
        <f t="shared" si="97"/>
        <v>0</v>
      </c>
      <c r="AN63" s="29"/>
      <c r="AO63" s="371" t="str">
        <f t="shared" si="98"/>
        <v>no outlier detected</v>
      </c>
      <c r="AP63" s="371" t="str">
        <f t="shared" si="99"/>
        <v>no outlier detected</v>
      </c>
      <c r="AQ63" s="806" t="str">
        <f t="shared" si="100"/>
        <v>----</v>
      </c>
      <c r="AR63" s="806"/>
      <c r="AS63" s="431">
        <f t="shared" si="101"/>
        <v>7</v>
      </c>
      <c r="AT63" s="432">
        <f t="shared" si="102"/>
        <v>18.857142857142858</v>
      </c>
      <c r="AU63" s="433">
        <f t="shared" si="103"/>
        <v>8.9146261278271375</v>
      </c>
      <c r="AV63" s="433">
        <f t="shared" si="104"/>
        <v>0</v>
      </c>
      <c r="AW63" s="433">
        <f t="shared" si="105"/>
        <v>8.9146261278271375</v>
      </c>
      <c r="AX63" s="433" t="str">
        <f t="shared" si="106"/>
        <v>----</v>
      </c>
      <c r="AY63" s="432" t="str">
        <f t="shared" si="107"/>
        <v>----</v>
      </c>
      <c r="AZ63" s="432">
        <f t="shared" si="108"/>
        <v>18.857142857142858</v>
      </c>
      <c r="BA63" s="434" t="str">
        <f t="shared" si="109"/>
        <v>----</v>
      </c>
      <c r="BB63" s="435">
        <f t="shared" si="110"/>
        <v>0</v>
      </c>
      <c r="BC63" s="434" t="e">
        <f t="shared" si="111"/>
        <v>#VALUE!</v>
      </c>
      <c r="BD63" s="434">
        <f t="shared" si="112"/>
        <v>0</v>
      </c>
      <c r="BE63" s="434" t="e">
        <f t="shared" si="113"/>
        <v>#VALUE!</v>
      </c>
      <c r="BF63" s="436">
        <f t="shared" si="114"/>
        <v>18.857142857142858</v>
      </c>
      <c r="BG63" s="437">
        <f t="shared" si="115"/>
        <v>7440</v>
      </c>
      <c r="BH63" s="434"/>
      <c r="BI63" s="405"/>
      <c r="BJ63" s="143"/>
      <c r="BK63" s="143"/>
      <c r="BL63" s="143"/>
      <c r="BM63" s="143"/>
      <c r="BN63" s="143"/>
      <c r="BO63" s="143"/>
      <c r="BP63" s="143"/>
      <c r="BQ63" s="143"/>
      <c r="BR63" s="143"/>
      <c r="BS63" s="143"/>
      <c r="BT63" s="143"/>
      <c r="BU63" s="143"/>
      <c r="BV63" s="143"/>
      <c r="BW63" s="143"/>
      <c r="BX63" s="143"/>
      <c r="BY63" s="143"/>
      <c r="BZ63" s="143"/>
      <c r="CA63" s="143"/>
      <c r="CB63" s="143"/>
      <c r="CC63" s="143"/>
      <c r="CD63" s="143"/>
      <c r="CE63" s="143"/>
      <c r="CF63" s="143"/>
      <c r="CG63" s="143"/>
      <c r="CH63" s="143"/>
      <c r="CI63" s="143"/>
      <c r="CJ63" s="143"/>
      <c r="CK63" s="407"/>
      <c r="CL63" s="405"/>
      <c r="CM63" s="572">
        <v>34</v>
      </c>
      <c r="CN63" s="573">
        <f t="shared" si="117"/>
        <v>5650</v>
      </c>
      <c r="CO63" s="574">
        <f t="shared" si="118"/>
        <v>2700</v>
      </c>
      <c r="CP63" s="575" t="str">
        <f t="shared" si="119"/>
        <v>n</v>
      </c>
      <c r="CQ63" s="576" t="str">
        <f t="shared" si="120"/>
        <v>n</v>
      </c>
      <c r="CR63" s="392"/>
      <c r="CS63" s="572">
        <v>84</v>
      </c>
      <c r="CT63" s="573">
        <f t="shared" si="121"/>
        <v>23904</v>
      </c>
      <c r="CU63" s="574">
        <f t="shared" si="122"/>
        <v>4810</v>
      </c>
      <c r="CV63" s="575" t="str">
        <f t="shared" si="123"/>
        <v>n</v>
      </c>
      <c r="CW63" s="576" t="str">
        <f t="shared" si="124"/>
        <v>n</v>
      </c>
      <c r="CX63" s="392"/>
      <c r="CY63" s="572">
        <v>134</v>
      </c>
      <c r="CZ63" s="577" t="str">
        <f t="shared" si="125"/>
        <v>----</v>
      </c>
      <c r="DA63" s="578" t="str">
        <f t="shared" si="126"/>
        <v>----</v>
      </c>
      <c r="DB63" s="575" t="str">
        <f t="shared" si="127"/>
        <v>n</v>
      </c>
      <c r="DC63" s="579" t="str">
        <f t="shared" si="128"/>
        <v>n</v>
      </c>
      <c r="DD63" s="407"/>
      <c r="DE63" s="405"/>
      <c r="DF63" s="392"/>
      <c r="DG63" s="392"/>
      <c r="DH63" s="392"/>
      <c r="DI63" s="392"/>
      <c r="DJ63" s="392"/>
      <c r="DK63" s="392"/>
      <c r="DL63" s="392"/>
      <c r="DM63" s="392"/>
      <c r="DN63" s="407"/>
      <c r="DO63" s="143"/>
      <c r="DP63" s="143"/>
      <c r="DQ63" s="143"/>
      <c r="DR63" s="143"/>
      <c r="DS63" s="143"/>
      <c r="DT63" s="143"/>
      <c r="DU63" s="143"/>
      <c r="DV63" s="143"/>
      <c r="DW63" s="143"/>
      <c r="DX63" s="143"/>
      <c r="DY63" s="143"/>
      <c r="DZ63" s="143"/>
      <c r="EA63" s="143"/>
      <c r="EB63" s="143"/>
      <c r="EC63" s="143"/>
      <c r="ED63" s="143"/>
      <c r="EE63" s="143"/>
      <c r="EF63" s="143"/>
      <c r="EG63" s="143"/>
      <c r="EH63" s="143"/>
      <c r="EI63" s="143"/>
      <c r="EJ63" s="143"/>
      <c r="EK63" s="143"/>
      <c r="EL63" s="143"/>
      <c r="EM63" s="143"/>
      <c r="EN63" s="143"/>
      <c r="EO63" s="143"/>
      <c r="EP63" s="143"/>
      <c r="EQ63" s="143"/>
      <c r="ER63" s="143"/>
      <c r="ES63" s="143"/>
      <c r="ET63" s="143"/>
      <c r="EU63" s="143"/>
      <c r="EV63" s="143"/>
      <c r="EW63" s="143"/>
      <c r="EX63" s="143"/>
      <c r="EY63" s="143"/>
      <c r="EZ63" s="143"/>
      <c r="FA63" s="143"/>
      <c r="FB63" s="143"/>
      <c r="FC63" s="143"/>
      <c r="FD63" s="143"/>
      <c r="FE63" s="143"/>
      <c r="FF63" s="143"/>
      <c r="FG63" s="143"/>
      <c r="FH63" s="143"/>
      <c r="FI63" s="143"/>
      <c r="FJ63" s="143"/>
      <c r="FK63" s="143"/>
      <c r="FL63" s="143"/>
      <c r="FM63" s="143"/>
      <c r="FN63" s="143"/>
      <c r="FO63" s="143"/>
      <c r="FP63" s="143"/>
      <c r="FQ63" s="143"/>
      <c r="FR63" s="143"/>
      <c r="FS63" s="143"/>
      <c r="FT63" s="143"/>
      <c r="FU63" s="143"/>
      <c r="FV63" s="143"/>
      <c r="FW63" s="143"/>
      <c r="FX63" s="143"/>
      <c r="FY63" s="143"/>
      <c r="FZ63" s="143"/>
      <c r="GA63" s="143"/>
      <c r="GB63" s="143"/>
      <c r="GC63" s="143"/>
      <c r="GD63" s="143"/>
      <c r="GE63" s="143"/>
      <c r="GF63" s="143"/>
      <c r="GG63" s="143"/>
      <c r="GH63" s="143"/>
      <c r="GI63" s="143"/>
      <c r="GJ63" s="143"/>
      <c r="GK63" s="143"/>
      <c r="GL63" s="143"/>
      <c r="GM63" s="143"/>
      <c r="GN63" s="143"/>
      <c r="GO63" s="143"/>
      <c r="GP63" s="143"/>
      <c r="GQ63" s="143"/>
      <c r="GR63" s="143"/>
      <c r="GS63" s="143"/>
      <c r="GT63" s="143"/>
      <c r="GU63" s="143"/>
    </row>
    <row r="64" spans="1:203" x14ac:dyDescent="0.25">
      <c r="A64" s="704" t="s">
        <v>30</v>
      </c>
      <c r="B64" s="704"/>
      <c r="C64" s="705"/>
      <c r="D64" s="704"/>
      <c r="E64" s="704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405"/>
      <c r="Q64" s="431">
        <f t="shared" si="116"/>
        <v>43</v>
      </c>
      <c r="R64" s="776">
        <v>6752000</v>
      </c>
      <c r="S64" s="775">
        <v>9305</v>
      </c>
      <c r="T64" s="384">
        <f t="shared" si="82"/>
        <v>1925</v>
      </c>
      <c r="U64" s="428">
        <f t="shared" si="83"/>
        <v>1925</v>
      </c>
      <c r="V64" s="428">
        <f t="shared" si="84"/>
        <v>6</v>
      </c>
      <c r="W64" s="429">
        <f t="shared" si="85"/>
        <v>0</v>
      </c>
      <c r="X64" s="429">
        <f t="shared" si="86"/>
        <v>0</v>
      </c>
      <c r="Y64" s="429">
        <f t="shared" si="87"/>
        <v>0</v>
      </c>
      <c r="Z64" s="429">
        <f t="shared" si="88"/>
        <v>0</v>
      </c>
      <c r="AA64" s="429">
        <f t="shared" si="89"/>
        <v>0</v>
      </c>
      <c r="AB64" s="429">
        <f t="shared" si="90"/>
        <v>1</v>
      </c>
      <c r="AC64" s="429">
        <f t="shared" si="91"/>
        <v>0</v>
      </c>
      <c r="AD64" s="429">
        <f t="shared" si="92"/>
        <v>0</v>
      </c>
      <c r="AE64" s="429">
        <f t="shared" si="93"/>
        <v>0</v>
      </c>
      <c r="AF64" s="429">
        <f t="shared" si="94"/>
        <v>0</v>
      </c>
      <c r="AG64" s="429">
        <f t="shared" si="95"/>
        <v>0</v>
      </c>
      <c r="AH64" s="430">
        <f t="shared" si="96"/>
        <v>0</v>
      </c>
      <c r="AI64" s="781">
        <v>1780</v>
      </c>
      <c r="AJ64" s="766"/>
      <c r="AK64" s="766"/>
      <c r="AL64" s="782"/>
      <c r="AM64" s="413">
        <f t="shared" si="97"/>
        <v>0</v>
      </c>
      <c r="AN64" s="29"/>
      <c r="AO64" s="371" t="str">
        <f t="shared" si="98"/>
        <v>no outlier detected</v>
      </c>
      <c r="AP64" s="371" t="str">
        <f t="shared" si="99"/>
        <v>no outlier detected</v>
      </c>
      <c r="AQ64" s="806" t="str">
        <f t="shared" si="100"/>
        <v>----</v>
      </c>
      <c r="AR64" s="806"/>
      <c r="AS64" s="431">
        <f t="shared" si="101"/>
        <v>117</v>
      </c>
      <c r="AT64" s="432">
        <f t="shared" si="102"/>
        <v>1.1282051282051282</v>
      </c>
      <c r="AU64" s="433">
        <f t="shared" si="103"/>
        <v>7.4843686432861309</v>
      </c>
      <c r="AV64" s="433">
        <f t="shared" si="104"/>
        <v>0</v>
      </c>
      <c r="AW64" s="433">
        <f t="shared" si="105"/>
        <v>7.4843686432861309</v>
      </c>
      <c r="AX64" s="433" t="str">
        <f t="shared" si="106"/>
        <v>----</v>
      </c>
      <c r="AY64" s="432" t="str">
        <f t="shared" si="107"/>
        <v>----</v>
      </c>
      <c r="AZ64" s="432">
        <f t="shared" si="108"/>
        <v>1.1282051282051282</v>
      </c>
      <c r="BA64" s="434" t="str">
        <f t="shared" si="109"/>
        <v>----</v>
      </c>
      <c r="BB64" s="435">
        <f t="shared" si="110"/>
        <v>0</v>
      </c>
      <c r="BC64" s="434" t="e">
        <f t="shared" si="111"/>
        <v>#VALUE!</v>
      </c>
      <c r="BD64" s="434">
        <f t="shared" si="112"/>
        <v>0</v>
      </c>
      <c r="BE64" s="434" t="e">
        <f t="shared" si="113"/>
        <v>#VALUE!</v>
      </c>
      <c r="BF64" s="436">
        <f t="shared" si="114"/>
        <v>1.1282051282051282</v>
      </c>
      <c r="BG64" s="437">
        <f t="shared" si="115"/>
        <v>1780</v>
      </c>
      <c r="BH64" s="434"/>
      <c r="BI64" s="405"/>
      <c r="BJ64" s="392"/>
      <c r="BK64" s="392"/>
      <c r="BL64" s="392"/>
      <c r="BM64" s="392"/>
      <c r="BN64" s="392"/>
      <c r="BO64" s="392"/>
      <c r="BP64" s="143"/>
      <c r="BQ64" s="143"/>
      <c r="BR64" s="143"/>
      <c r="BS64" s="143"/>
      <c r="BT64" s="143"/>
      <c r="BU64" s="143"/>
      <c r="BV64" s="143"/>
      <c r="BW64" s="143"/>
      <c r="BX64" s="143"/>
      <c r="BY64" s="143"/>
      <c r="BZ64" s="143"/>
      <c r="CA64" s="143"/>
      <c r="CB64" s="143"/>
      <c r="CC64" s="143"/>
      <c r="CD64" s="143"/>
      <c r="CE64" s="143"/>
      <c r="CF64" s="143"/>
      <c r="CG64" s="143"/>
      <c r="CH64" s="143"/>
      <c r="CI64" s="143"/>
      <c r="CJ64" s="143"/>
      <c r="CK64" s="407"/>
      <c r="CL64" s="405"/>
      <c r="CM64" s="572">
        <v>35</v>
      </c>
      <c r="CN64" s="573">
        <f t="shared" si="117"/>
        <v>6014</v>
      </c>
      <c r="CO64" s="574">
        <f t="shared" si="118"/>
        <v>2340</v>
      </c>
      <c r="CP64" s="575" t="str">
        <f t="shared" si="119"/>
        <v>n</v>
      </c>
      <c r="CQ64" s="576" t="str">
        <f t="shared" si="120"/>
        <v>n</v>
      </c>
      <c r="CR64" s="392"/>
      <c r="CS64" s="572">
        <v>85</v>
      </c>
      <c r="CT64" s="573">
        <f t="shared" si="121"/>
        <v>24258</v>
      </c>
      <c r="CU64" s="574">
        <f t="shared" si="122"/>
        <v>1180</v>
      </c>
      <c r="CV64" s="575" t="str">
        <f t="shared" si="123"/>
        <v>n</v>
      </c>
      <c r="CW64" s="576" t="str">
        <f t="shared" si="124"/>
        <v>n</v>
      </c>
      <c r="CX64" s="392"/>
      <c r="CY64" s="572">
        <v>135</v>
      </c>
      <c r="CZ64" s="577" t="str">
        <f t="shared" si="125"/>
        <v>----</v>
      </c>
      <c r="DA64" s="578" t="str">
        <f t="shared" si="126"/>
        <v>----</v>
      </c>
      <c r="DB64" s="575" t="str">
        <f t="shared" si="127"/>
        <v>n</v>
      </c>
      <c r="DC64" s="579" t="str">
        <f t="shared" si="128"/>
        <v>n</v>
      </c>
      <c r="DD64" s="407"/>
      <c r="DE64" s="405"/>
      <c r="DF64" s="392"/>
      <c r="DG64" s="392"/>
      <c r="DH64" s="392"/>
      <c r="DI64" s="392"/>
      <c r="DJ64" s="392"/>
      <c r="DK64" s="392"/>
      <c r="DL64" s="392"/>
      <c r="DM64" s="392"/>
      <c r="DN64" s="407"/>
      <c r="DO64" s="143"/>
      <c r="DP64" s="143"/>
      <c r="DQ64" s="143"/>
      <c r="DR64" s="143"/>
      <c r="DS64" s="143"/>
      <c r="DT64" s="143"/>
      <c r="DU64" s="143"/>
      <c r="DV64" s="143"/>
      <c r="DW64" s="143"/>
      <c r="DX64" s="143"/>
      <c r="DY64" s="143"/>
      <c r="DZ64" s="143"/>
      <c r="EA64" s="143"/>
      <c r="EB64" s="143"/>
      <c r="EC64" s="143"/>
      <c r="ED64" s="143"/>
      <c r="EE64" s="143"/>
      <c r="EF64" s="143"/>
      <c r="EG64" s="143"/>
      <c r="EH64" s="143"/>
      <c r="EI64" s="143"/>
      <c r="EJ64" s="143"/>
      <c r="EK64" s="143"/>
      <c r="EL64" s="143"/>
      <c r="EM64" s="143"/>
      <c r="EN64" s="143"/>
      <c r="EO64" s="143"/>
      <c r="EP64" s="143"/>
      <c r="EQ64" s="143"/>
      <c r="ER64" s="143"/>
      <c r="ES64" s="143"/>
      <c r="ET64" s="143"/>
      <c r="EU64" s="143"/>
      <c r="EV64" s="143"/>
      <c r="EW64" s="143"/>
      <c r="EX64" s="143"/>
      <c r="EY64" s="143"/>
      <c r="EZ64" s="143"/>
      <c r="FA64" s="143"/>
      <c r="FB64" s="143"/>
      <c r="FC64" s="143"/>
      <c r="FD64" s="143"/>
      <c r="FE64" s="143"/>
      <c r="FF64" s="143"/>
      <c r="FG64" s="143"/>
      <c r="FH64" s="143"/>
      <c r="FI64" s="143"/>
      <c r="FJ64" s="143"/>
      <c r="FK64" s="143"/>
      <c r="FL64" s="143"/>
      <c r="FM64" s="143"/>
      <c r="FN64" s="143"/>
      <c r="FO64" s="143"/>
      <c r="FP64" s="143"/>
      <c r="FQ64" s="143"/>
      <c r="FR64" s="143"/>
      <c r="FS64" s="143"/>
      <c r="FT64" s="143"/>
      <c r="FU64" s="143"/>
      <c r="FV64" s="143"/>
      <c r="FW64" s="143"/>
      <c r="FX64" s="143"/>
      <c r="FY64" s="143"/>
      <c r="FZ64" s="143"/>
      <c r="GA64" s="143"/>
      <c r="GB64" s="143"/>
      <c r="GC64" s="143"/>
      <c r="GD64" s="143"/>
      <c r="GE64" s="143"/>
      <c r="GF64" s="143"/>
      <c r="GG64" s="143"/>
      <c r="GH64" s="143"/>
      <c r="GI64" s="143"/>
      <c r="GJ64" s="143"/>
      <c r="GK64" s="143"/>
      <c r="GL64" s="143"/>
      <c r="GM64" s="143"/>
      <c r="GN64" s="143"/>
      <c r="GO64" s="143"/>
      <c r="GP64" s="143"/>
      <c r="GQ64" s="143"/>
      <c r="GR64" s="143"/>
      <c r="GS64" s="143"/>
      <c r="GT64" s="143"/>
      <c r="GU64" s="143"/>
    </row>
    <row r="65" spans="1:203" x14ac:dyDescent="0.25">
      <c r="A65" s="704" t="s">
        <v>31</v>
      </c>
      <c r="B65" s="704"/>
      <c r="C65" s="705"/>
      <c r="D65" s="704"/>
      <c r="E65" s="704"/>
      <c r="F65" s="704"/>
      <c r="G65" s="704"/>
      <c r="H65" s="704"/>
      <c r="I65" s="704"/>
      <c r="J65" s="704"/>
      <c r="K65" s="704"/>
      <c r="L65" s="704"/>
      <c r="M65" s="704"/>
      <c r="N65" s="704"/>
      <c r="O65" s="704"/>
      <c r="P65" s="405"/>
      <c r="Q65" s="431">
        <f t="shared" si="116"/>
        <v>44</v>
      </c>
      <c r="R65" s="776">
        <v>6752000</v>
      </c>
      <c r="S65" s="775">
        <v>9655</v>
      </c>
      <c r="T65" s="384">
        <f t="shared" si="82"/>
        <v>1926</v>
      </c>
      <c r="U65" s="428">
        <f t="shared" si="83"/>
        <v>1926</v>
      </c>
      <c r="V65" s="428">
        <f t="shared" si="84"/>
        <v>6</v>
      </c>
      <c r="W65" s="429">
        <f t="shared" si="85"/>
        <v>0</v>
      </c>
      <c r="X65" s="429">
        <f t="shared" si="86"/>
        <v>0</v>
      </c>
      <c r="Y65" s="429">
        <f t="shared" si="87"/>
        <v>0</v>
      </c>
      <c r="Z65" s="429">
        <f t="shared" si="88"/>
        <v>0</v>
      </c>
      <c r="AA65" s="429">
        <f t="shared" si="89"/>
        <v>0</v>
      </c>
      <c r="AB65" s="429">
        <f t="shared" si="90"/>
        <v>1</v>
      </c>
      <c r="AC65" s="429">
        <f t="shared" si="91"/>
        <v>0</v>
      </c>
      <c r="AD65" s="429">
        <f t="shared" si="92"/>
        <v>0</v>
      </c>
      <c r="AE65" s="429">
        <f t="shared" si="93"/>
        <v>0</v>
      </c>
      <c r="AF65" s="429">
        <f t="shared" si="94"/>
        <v>0</v>
      </c>
      <c r="AG65" s="429">
        <f t="shared" si="95"/>
        <v>0</v>
      </c>
      <c r="AH65" s="430">
        <f t="shared" si="96"/>
        <v>0</v>
      </c>
      <c r="AI65" s="781">
        <v>4350</v>
      </c>
      <c r="AJ65" s="766"/>
      <c r="AK65" s="766"/>
      <c r="AL65" s="782"/>
      <c r="AM65" s="413">
        <f t="shared" si="97"/>
        <v>0</v>
      </c>
      <c r="AN65" s="29"/>
      <c r="AO65" s="371" t="str">
        <f t="shared" si="98"/>
        <v>no outlier detected</v>
      </c>
      <c r="AP65" s="371" t="str">
        <f t="shared" si="99"/>
        <v>no outlier detected</v>
      </c>
      <c r="AQ65" s="806" t="str">
        <f t="shared" si="100"/>
        <v>----</v>
      </c>
      <c r="AR65" s="806"/>
      <c r="AS65" s="431">
        <f t="shared" si="101"/>
        <v>31</v>
      </c>
      <c r="AT65" s="432">
        <f t="shared" si="102"/>
        <v>4.258064516129032</v>
      </c>
      <c r="AU65" s="433">
        <f t="shared" si="103"/>
        <v>8.3779311240827301</v>
      </c>
      <c r="AV65" s="433">
        <f t="shared" si="104"/>
        <v>0</v>
      </c>
      <c r="AW65" s="433">
        <f t="shared" si="105"/>
        <v>8.3779311240827301</v>
      </c>
      <c r="AX65" s="433" t="str">
        <f t="shared" si="106"/>
        <v>----</v>
      </c>
      <c r="AY65" s="432" t="str">
        <f t="shared" si="107"/>
        <v>----</v>
      </c>
      <c r="AZ65" s="432">
        <f t="shared" si="108"/>
        <v>4.258064516129032</v>
      </c>
      <c r="BA65" s="434" t="str">
        <f t="shared" si="109"/>
        <v>----</v>
      </c>
      <c r="BB65" s="435">
        <f t="shared" si="110"/>
        <v>0</v>
      </c>
      <c r="BC65" s="434" t="e">
        <f t="shared" si="111"/>
        <v>#VALUE!</v>
      </c>
      <c r="BD65" s="434">
        <f t="shared" si="112"/>
        <v>0</v>
      </c>
      <c r="BE65" s="434" t="e">
        <f t="shared" si="113"/>
        <v>#VALUE!</v>
      </c>
      <c r="BF65" s="436">
        <f t="shared" si="114"/>
        <v>4.258064516129032</v>
      </c>
      <c r="BG65" s="437">
        <f t="shared" si="115"/>
        <v>4350</v>
      </c>
      <c r="BH65" s="434"/>
      <c r="BI65" s="455"/>
      <c r="BJ65" s="392"/>
      <c r="BK65" s="392"/>
      <c r="BL65" s="392"/>
      <c r="BM65" s="392"/>
      <c r="BN65" s="392"/>
      <c r="BO65" s="392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407"/>
      <c r="CL65" s="405"/>
      <c r="CM65" s="572">
        <v>36</v>
      </c>
      <c r="CN65" s="573">
        <f t="shared" si="117"/>
        <v>6384</v>
      </c>
      <c r="CO65" s="574">
        <f t="shared" si="118"/>
        <v>7000</v>
      </c>
      <c r="CP65" s="575" t="str">
        <f t="shared" si="119"/>
        <v>n</v>
      </c>
      <c r="CQ65" s="576" t="str">
        <f t="shared" si="120"/>
        <v>n</v>
      </c>
      <c r="CR65" s="392"/>
      <c r="CS65" s="572">
        <v>86</v>
      </c>
      <c r="CT65" s="573">
        <f t="shared" si="121"/>
        <v>24646</v>
      </c>
      <c r="CU65" s="574">
        <f t="shared" si="122"/>
        <v>2210</v>
      </c>
      <c r="CV65" s="575" t="str">
        <f t="shared" si="123"/>
        <v>n</v>
      </c>
      <c r="CW65" s="576" t="str">
        <f t="shared" si="124"/>
        <v>n</v>
      </c>
      <c r="CX65" s="392"/>
      <c r="CY65" s="572">
        <v>136</v>
      </c>
      <c r="CZ65" s="577" t="str">
        <f t="shared" si="125"/>
        <v>----</v>
      </c>
      <c r="DA65" s="578" t="str">
        <f t="shared" si="126"/>
        <v>----</v>
      </c>
      <c r="DB65" s="575" t="str">
        <f t="shared" si="127"/>
        <v>n</v>
      </c>
      <c r="DC65" s="579" t="str">
        <f t="shared" si="128"/>
        <v>n</v>
      </c>
      <c r="DD65" s="407"/>
      <c r="DE65" s="405"/>
      <c r="DF65" s="392"/>
      <c r="DG65" s="392"/>
      <c r="DH65" s="392"/>
      <c r="DI65" s="392"/>
      <c r="DJ65" s="392"/>
      <c r="DK65" s="392"/>
      <c r="DL65" s="392"/>
      <c r="DM65" s="392"/>
      <c r="DN65" s="407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143"/>
      <c r="EH65" s="143"/>
      <c r="EI65" s="143"/>
      <c r="EJ65" s="143"/>
      <c r="EK65" s="143"/>
      <c r="EL65" s="143"/>
      <c r="EM65" s="143"/>
      <c r="EN65" s="143"/>
      <c r="EO65" s="143"/>
      <c r="EP65" s="143"/>
      <c r="EQ65" s="143"/>
      <c r="ER65" s="143"/>
      <c r="ES65" s="143"/>
      <c r="ET65" s="143"/>
      <c r="EU65" s="143"/>
      <c r="EV65" s="143"/>
      <c r="EW65" s="143"/>
      <c r="EX65" s="143"/>
      <c r="EY65" s="143"/>
      <c r="EZ65" s="143"/>
      <c r="FA65" s="143"/>
      <c r="FB65" s="143"/>
      <c r="FC65" s="143"/>
      <c r="FD65" s="143"/>
      <c r="FE65" s="143"/>
      <c r="FF65" s="143"/>
      <c r="FG65" s="143"/>
      <c r="FH65" s="143"/>
      <c r="FI65" s="143"/>
      <c r="FJ65" s="143"/>
      <c r="FK65" s="143"/>
      <c r="FL65" s="143"/>
      <c r="FM65" s="143"/>
      <c r="FN65" s="143"/>
      <c r="FO65" s="143"/>
      <c r="FP65" s="143"/>
      <c r="FQ65" s="143"/>
      <c r="FR65" s="143"/>
      <c r="FS65" s="143"/>
      <c r="FT65" s="143"/>
      <c r="FU65" s="143"/>
      <c r="FV65" s="143"/>
      <c r="FW65" s="143"/>
      <c r="FX65" s="143"/>
      <c r="FY65" s="143"/>
      <c r="FZ65" s="143"/>
      <c r="GA65" s="143"/>
      <c r="GB65" s="143"/>
      <c r="GC65" s="143"/>
      <c r="GD65" s="143"/>
      <c r="GE65" s="143"/>
      <c r="GF65" s="143"/>
      <c r="GG65" s="143"/>
      <c r="GH65" s="143"/>
      <c r="GI65" s="143"/>
      <c r="GJ65" s="143"/>
      <c r="GK65" s="143"/>
      <c r="GL65" s="143"/>
      <c r="GM65" s="143"/>
      <c r="GN65" s="143"/>
      <c r="GO65" s="143"/>
      <c r="GP65" s="143"/>
      <c r="GQ65" s="143"/>
      <c r="GR65" s="143"/>
      <c r="GS65" s="143"/>
      <c r="GT65" s="143"/>
      <c r="GU65" s="143"/>
    </row>
    <row r="66" spans="1:203" x14ac:dyDescent="0.25">
      <c r="A66" s="704" t="s">
        <v>32</v>
      </c>
      <c r="B66" s="704"/>
      <c r="C66" s="705"/>
      <c r="D66" s="704"/>
      <c r="E66" s="704"/>
      <c r="F66" s="704"/>
      <c r="G66" s="704"/>
      <c r="H66" s="704"/>
      <c r="I66" s="704"/>
      <c r="J66" s="704"/>
      <c r="K66" s="704"/>
      <c r="L66" s="704"/>
      <c r="M66" s="704"/>
      <c r="N66" s="704"/>
      <c r="O66" s="704"/>
      <c r="P66" s="405"/>
      <c r="Q66" s="431">
        <f t="shared" si="116"/>
        <v>45</v>
      </c>
      <c r="R66" s="776">
        <v>6752000</v>
      </c>
      <c r="S66" s="775">
        <v>10023</v>
      </c>
      <c r="T66" s="384">
        <f t="shared" si="82"/>
        <v>1927</v>
      </c>
      <c r="U66" s="428">
        <f t="shared" si="83"/>
        <v>1927</v>
      </c>
      <c r="V66" s="428">
        <f t="shared" si="84"/>
        <v>6</v>
      </c>
      <c r="W66" s="429">
        <f t="shared" si="85"/>
        <v>0</v>
      </c>
      <c r="X66" s="429">
        <f t="shared" si="86"/>
        <v>0</v>
      </c>
      <c r="Y66" s="429">
        <f t="shared" si="87"/>
        <v>0</v>
      </c>
      <c r="Z66" s="429">
        <f t="shared" si="88"/>
        <v>0</v>
      </c>
      <c r="AA66" s="429">
        <f t="shared" si="89"/>
        <v>0</v>
      </c>
      <c r="AB66" s="429">
        <f t="shared" si="90"/>
        <v>1</v>
      </c>
      <c r="AC66" s="429">
        <f t="shared" si="91"/>
        <v>0</v>
      </c>
      <c r="AD66" s="429">
        <f t="shared" si="92"/>
        <v>0</v>
      </c>
      <c r="AE66" s="429">
        <f t="shared" si="93"/>
        <v>0</v>
      </c>
      <c r="AF66" s="429">
        <f t="shared" si="94"/>
        <v>0</v>
      </c>
      <c r="AG66" s="429">
        <f t="shared" si="95"/>
        <v>0</v>
      </c>
      <c r="AH66" s="430">
        <f t="shared" si="96"/>
        <v>0</v>
      </c>
      <c r="AI66" s="781">
        <v>2410</v>
      </c>
      <c r="AJ66" s="766"/>
      <c r="AK66" s="766"/>
      <c r="AL66" s="782"/>
      <c r="AM66" s="413">
        <f t="shared" si="97"/>
        <v>0</v>
      </c>
      <c r="AN66" s="29"/>
      <c r="AO66" s="371" t="str">
        <f t="shared" si="98"/>
        <v>no outlier detected</v>
      </c>
      <c r="AP66" s="371" t="str">
        <f t="shared" si="99"/>
        <v>no outlier detected</v>
      </c>
      <c r="AQ66" s="806" t="str">
        <f t="shared" si="100"/>
        <v>----</v>
      </c>
      <c r="AR66" s="806"/>
      <c r="AS66" s="431">
        <f t="shared" si="101"/>
        <v>95</v>
      </c>
      <c r="AT66" s="432">
        <f t="shared" si="102"/>
        <v>1.3894736842105264</v>
      </c>
      <c r="AU66" s="433">
        <f t="shared" si="103"/>
        <v>7.7873820264847007</v>
      </c>
      <c r="AV66" s="433">
        <f t="shared" si="104"/>
        <v>0</v>
      </c>
      <c r="AW66" s="433">
        <f t="shared" si="105"/>
        <v>7.7873820264847007</v>
      </c>
      <c r="AX66" s="433" t="str">
        <f t="shared" si="106"/>
        <v>----</v>
      </c>
      <c r="AY66" s="432" t="str">
        <f t="shared" si="107"/>
        <v>----</v>
      </c>
      <c r="AZ66" s="432">
        <f t="shared" si="108"/>
        <v>1.3894736842105264</v>
      </c>
      <c r="BA66" s="434" t="str">
        <f t="shared" si="109"/>
        <v>----</v>
      </c>
      <c r="BB66" s="435">
        <f t="shared" si="110"/>
        <v>0</v>
      </c>
      <c r="BC66" s="434" t="e">
        <f t="shared" si="111"/>
        <v>#VALUE!</v>
      </c>
      <c r="BD66" s="434">
        <f t="shared" si="112"/>
        <v>0</v>
      </c>
      <c r="BE66" s="434" t="e">
        <f t="shared" si="113"/>
        <v>#VALUE!</v>
      </c>
      <c r="BF66" s="436">
        <f t="shared" si="114"/>
        <v>1.3894736842105264</v>
      </c>
      <c r="BG66" s="437">
        <f t="shared" si="115"/>
        <v>2410</v>
      </c>
      <c r="BH66" s="434"/>
      <c r="BI66" s="455"/>
      <c r="BJ66" s="392"/>
      <c r="BK66" s="392"/>
      <c r="BL66" s="392"/>
      <c r="BM66" s="392"/>
      <c r="BN66" s="392"/>
      <c r="BO66" s="392"/>
      <c r="BP66" s="392"/>
      <c r="BQ66" s="392"/>
      <c r="BR66" s="392"/>
      <c r="BS66" s="392"/>
      <c r="BT66" s="392"/>
      <c r="BU66" s="392"/>
      <c r="BV66" s="392"/>
      <c r="BW66" s="392"/>
      <c r="BX66" s="392"/>
      <c r="BY66" s="392"/>
      <c r="BZ66" s="392"/>
      <c r="CA66" s="392"/>
      <c r="CB66" s="392"/>
      <c r="CC66" s="392"/>
      <c r="CD66" s="392"/>
      <c r="CE66" s="392"/>
      <c r="CF66" s="392"/>
      <c r="CG66" s="392"/>
      <c r="CH66" s="392"/>
      <c r="CI66" s="392"/>
      <c r="CJ66" s="392"/>
      <c r="CK66" s="407"/>
      <c r="CL66" s="405"/>
      <c r="CM66" s="572">
        <v>37</v>
      </c>
      <c r="CN66" s="573">
        <f t="shared" si="117"/>
        <v>6746</v>
      </c>
      <c r="CO66" s="574">
        <f t="shared" si="118"/>
        <v>5200</v>
      </c>
      <c r="CP66" s="575" t="str">
        <f t="shared" si="119"/>
        <v>n</v>
      </c>
      <c r="CQ66" s="576" t="str">
        <f t="shared" si="120"/>
        <v>n</v>
      </c>
      <c r="CR66" s="392"/>
      <c r="CS66" s="572">
        <v>87</v>
      </c>
      <c r="CT66" s="573">
        <f t="shared" si="121"/>
        <v>25010</v>
      </c>
      <c r="CU66" s="574">
        <f t="shared" si="122"/>
        <v>2630</v>
      </c>
      <c r="CV66" s="575" t="str">
        <f t="shared" si="123"/>
        <v>n</v>
      </c>
      <c r="CW66" s="576" t="str">
        <f t="shared" si="124"/>
        <v>n</v>
      </c>
      <c r="CX66" s="392"/>
      <c r="CY66" s="572">
        <v>137</v>
      </c>
      <c r="CZ66" s="577" t="str">
        <f t="shared" si="125"/>
        <v>----</v>
      </c>
      <c r="DA66" s="578" t="str">
        <f t="shared" si="126"/>
        <v>----</v>
      </c>
      <c r="DB66" s="575" t="str">
        <f t="shared" si="127"/>
        <v>n</v>
      </c>
      <c r="DC66" s="579" t="str">
        <f t="shared" si="128"/>
        <v>n</v>
      </c>
      <c r="DD66" s="407"/>
      <c r="DE66" s="405"/>
      <c r="DF66" s="392"/>
      <c r="DG66" s="392"/>
      <c r="DH66" s="392"/>
      <c r="DI66" s="392"/>
      <c r="DJ66" s="392"/>
      <c r="DK66" s="392"/>
      <c r="DL66" s="392"/>
      <c r="DM66" s="392"/>
      <c r="DN66" s="407"/>
      <c r="DO66" s="143"/>
      <c r="DP66" s="143"/>
      <c r="DQ66" s="143"/>
      <c r="DR66" s="143"/>
      <c r="DS66" s="143"/>
      <c r="DT66" s="143"/>
      <c r="DU66" s="143"/>
      <c r="DV66" s="143"/>
      <c r="DW66" s="143"/>
      <c r="DX66" s="143"/>
      <c r="DY66" s="143"/>
      <c r="DZ66" s="143"/>
      <c r="EA66" s="143"/>
      <c r="EB66" s="143"/>
      <c r="EC66" s="143"/>
      <c r="ED66" s="143"/>
      <c r="EE66" s="143"/>
      <c r="EF66" s="143"/>
      <c r="EG66" s="143"/>
      <c r="EH66" s="143"/>
      <c r="EI66" s="143"/>
      <c r="EJ66" s="143"/>
      <c r="EK66" s="143"/>
      <c r="EL66" s="143"/>
      <c r="EM66" s="143"/>
      <c r="EN66" s="143"/>
      <c r="EO66" s="143"/>
      <c r="EP66" s="143"/>
      <c r="EQ66" s="143"/>
      <c r="ER66" s="143"/>
      <c r="ES66" s="143"/>
      <c r="ET66" s="143"/>
      <c r="EU66" s="143"/>
      <c r="EV66" s="143"/>
      <c r="EW66" s="143"/>
      <c r="EX66" s="143"/>
      <c r="EY66" s="143"/>
      <c r="EZ66" s="143"/>
      <c r="FA66" s="143"/>
      <c r="FB66" s="143"/>
      <c r="FC66" s="143"/>
      <c r="FD66" s="143"/>
      <c r="FE66" s="143"/>
      <c r="FF66" s="143"/>
      <c r="FG66" s="143"/>
      <c r="FH66" s="143"/>
      <c r="FI66" s="143"/>
      <c r="FJ66" s="143"/>
      <c r="FK66" s="143"/>
      <c r="FL66" s="143"/>
      <c r="FM66" s="143"/>
      <c r="FN66" s="143"/>
      <c r="FO66" s="143"/>
      <c r="FP66" s="143"/>
      <c r="FQ66" s="143"/>
      <c r="FR66" s="143"/>
      <c r="FS66" s="143"/>
      <c r="FT66" s="143"/>
      <c r="FU66" s="143"/>
      <c r="FV66" s="143"/>
      <c r="FW66" s="143"/>
      <c r="FX66" s="143"/>
      <c r="FY66" s="143"/>
      <c r="FZ66" s="143"/>
      <c r="GA66" s="143"/>
      <c r="GB66" s="143"/>
      <c r="GC66" s="143"/>
      <c r="GD66" s="143"/>
      <c r="GE66" s="143"/>
      <c r="GF66" s="143"/>
      <c r="GG66" s="143"/>
      <c r="GH66" s="143"/>
      <c r="GI66" s="143"/>
      <c r="GJ66" s="143"/>
      <c r="GK66" s="143"/>
      <c r="GL66" s="143"/>
      <c r="GM66" s="143"/>
      <c r="GN66" s="143"/>
      <c r="GO66" s="143"/>
      <c r="GP66" s="143"/>
      <c r="GQ66" s="143"/>
      <c r="GR66" s="143"/>
      <c r="GS66" s="143"/>
      <c r="GT66" s="143"/>
      <c r="GU66" s="143"/>
    </row>
    <row r="67" spans="1:203" x14ac:dyDescent="0.25">
      <c r="A67" s="704" t="s">
        <v>33</v>
      </c>
      <c r="B67" s="704"/>
      <c r="C67" s="705"/>
      <c r="D67" s="704"/>
      <c r="E67" s="704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405"/>
      <c r="Q67" s="431">
        <f t="shared" si="116"/>
        <v>46</v>
      </c>
      <c r="R67" s="776">
        <v>6752000</v>
      </c>
      <c r="S67" s="775">
        <v>10438</v>
      </c>
      <c r="T67" s="384">
        <f t="shared" si="82"/>
        <v>1928</v>
      </c>
      <c r="U67" s="428">
        <f t="shared" si="83"/>
        <v>1928</v>
      </c>
      <c r="V67" s="428">
        <f t="shared" si="84"/>
        <v>7</v>
      </c>
      <c r="W67" s="429">
        <f t="shared" si="85"/>
        <v>0</v>
      </c>
      <c r="X67" s="429">
        <f t="shared" si="86"/>
        <v>0</v>
      </c>
      <c r="Y67" s="429">
        <f t="shared" si="87"/>
        <v>0</v>
      </c>
      <c r="Z67" s="429">
        <f t="shared" si="88"/>
        <v>0</v>
      </c>
      <c r="AA67" s="429">
        <f t="shared" si="89"/>
        <v>0</v>
      </c>
      <c r="AB67" s="429">
        <f t="shared" si="90"/>
        <v>0</v>
      </c>
      <c r="AC67" s="429">
        <f t="shared" si="91"/>
        <v>1</v>
      </c>
      <c r="AD67" s="429">
        <f t="shared" si="92"/>
        <v>0</v>
      </c>
      <c r="AE67" s="429">
        <f t="shared" si="93"/>
        <v>0</v>
      </c>
      <c r="AF67" s="429">
        <f t="shared" si="94"/>
        <v>0</v>
      </c>
      <c r="AG67" s="429">
        <f t="shared" si="95"/>
        <v>0</v>
      </c>
      <c r="AH67" s="430">
        <f t="shared" si="96"/>
        <v>0</v>
      </c>
      <c r="AI67" s="781">
        <v>4050</v>
      </c>
      <c r="AJ67" s="766"/>
      <c r="AK67" s="766"/>
      <c r="AL67" s="782"/>
      <c r="AM67" s="413">
        <f t="shared" si="97"/>
        <v>0</v>
      </c>
      <c r="AN67" s="29"/>
      <c r="AO67" s="371" t="str">
        <f t="shared" si="98"/>
        <v>no outlier detected</v>
      </c>
      <c r="AP67" s="371" t="str">
        <f t="shared" si="99"/>
        <v>no outlier detected</v>
      </c>
      <c r="AQ67" s="806" t="str">
        <f t="shared" si="100"/>
        <v>----</v>
      </c>
      <c r="AR67" s="806"/>
      <c r="AS67" s="431">
        <f t="shared" si="101"/>
        <v>36</v>
      </c>
      <c r="AT67" s="432">
        <f t="shared" si="102"/>
        <v>3.6666666666666665</v>
      </c>
      <c r="AU67" s="433">
        <f t="shared" si="103"/>
        <v>8.3064721601005846</v>
      </c>
      <c r="AV67" s="433">
        <f t="shared" si="104"/>
        <v>0</v>
      </c>
      <c r="AW67" s="433">
        <f t="shared" si="105"/>
        <v>8.3064721601005846</v>
      </c>
      <c r="AX67" s="433" t="str">
        <f t="shared" si="106"/>
        <v>----</v>
      </c>
      <c r="AY67" s="432" t="str">
        <f t="shared" si="107"/>
        <v>----</v>
      </c>
      <c r="AZ67" s="432">
        <f t="shared" si="108"/>
        <v>3.6666666666666665</v>
      </c>
      <c r="BA67" s="434" t="str">
        <f t="shared" si="109"/>
        <v>----</v>
      </c>
      <c r="BB67" s="435">
        <f t="shared" si="110"/>
        <v>0</v>
      </c>
      <c r="BC67" s="434" t="e">
        <f t="shared" si="111"/>
        <v>#VALUE!</v>
      </c>
      <c r="BD67" s="434">
        <f t="shared" si="112"/>
        <v>0</v>
      </c>
      <c r="BE67" s="434" t="e">
        <f t="shared" si="113"/>
        <v>#VALUE!</v>
      </c>
      <c r="BF67" s="436">
        <f t="shared" si="114"/>
        <v>3.6666666666666665</v>
      </c>
      <c r="BG67" s="437">
        <f t="shared" si="115"/>
        <v>4050</v>
      </c>
      <c r="BH67" s="434"/>
      <c r="BI67" s="455"/>
      <c r="BJ67" s="392"/>
      <c r="BK67" s="392"/>
      <c r="BL67" s="392"/>
      <c r="BM67" s="392"/>
      <c r="BN67" s="392"/>
      <c r="BO67" s="392"/>
      <c r="BP67" s="392"/>
      <c r="BQ67" s="392"/>
      <c r="BR67" s="392"/>
      <c r="BS67" s="392"/>
      <c r="BT67" s="392"/>
      <c r="BU67" s="392"/>
      <c r="BV67" s="392"/>
      <c r="BW67" s="392"/>
      <c r="BX67" s="392"/>
      <c r="BY67" s="392"/>
      <c r="BZ67" s="392"/>
      <c r="CA67" s="392"/>
      <c r="CB67" s="392"/>
      <c r="CC67" s="392"/>
      <c r="CD67" s="392"/>
      <c r="CE67" s="392"/>
      <c r="CF67" s="392"/>
      <c r="CG67" s="392"/>
      <c r="CH67" s="392"/>
      <c r="CI67" s="392"/>
      <c r="CJ67" s="392"/>
      <c r="CK67" s="407"/>
      <c r="CL67" s="405"/>
      <c r="CM67" s="572">
        <v>38</v>
      </c>
      <c r="CN67" s="573">
        <f t="shared" si="117"/>
        <v>7090</v>
      </c>
      <c r="CO67" s="574">
        <f t="shared" si="118"/>
        <v>1670</v>
      </c>
      <c r="CP67" s="575" t="str">
        <f t="shared" si="119"/>
        <v>n</v>
      </c>
      <c r="CQ67" s="576" t="str">
        <f t="shared" si="120"/>
        <v>n</v>
      </c>
      <c r="CR67" s="392"/>
      <c r="CS67" s="572">
        <v>88</v>
      </c>
      <c r="CT67" s="573">
        <f t="shared" si="121"/>
        <v>25354</v>
      </c>
      <c r="CU67" s="574">
        <f t="shared" si="122"/>
        <v>2390</v>
      </c>
      <c r="CV67" s="575" t="str">
        <f t="shared" si="123"/>
        <v>n</v>
      </c>
      <c r="CW67" s="576" t="str">
        <f t="shared" si="124"/>
        <v>n</v>
      </c>
      <c r="CX67" s="392"/>
      <c r="CY67" s="572">
        <v>138</v>
      </c>
      <c r="CZ67" s="577" t="str">
        <f t="shared" si="125"/>
        <v>----</v>
      </c>
      <c r="DA67" s="578" t="str">
        <f t="shared" si="126"/>
        <v>----</v>
      </c>
      <c r="DB67" s="575" t="str">
        <f t="shared" si="127"/>
        <v>n</v>
      </c>
      <c r="DC67" s="579" t="str">
        <f t="shared" si="128"/>
        <v>n</v>
      </c>
      <c r="DD67" s="407"/>
      <c r="DE67" s="405"/>
      <c r="DF67" s="392"/>
      <c r="DG67" s="392"/>
      <c r="DH67" s="392"/>
      <c r="DI67" s="392"/>
      <c r="DJ67" s="392"/>
      <c r="DK67" s="392"/>
      <c r="DL67" s="392"/>
      <c r="DM67" s="392"/>
      <c r="DN67" s="407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  <c r="EI67" s="143"/>
      <c r="EJ67" s="143"/>
      <c r="EK67" s="143"/>
      <c r="EL67" s="143"/>
      <c r="EM67" s="143"/>
      <c r="EN67" s="143"/>
      <c r="EO67" s="143"/>
      <c r="EP67" s="143"/>
      <c r="EQ67" s="143"/>
      <c r="ER67" s="143"/>
      <c r="ES67" s="143"/>
      <c r="ET67" s="143"/>
      <c r="EU67" s="143"/>
      <c r="EV67" s="143"/>
      <c r="EW67" s="143"/>
      <c r="EX67" s="143"/>
      <c r="EY67" s="143"/>
      <c r="EZ67" s="143"/>
      <c r="FA67" s="143"/>
      <c r="FB67" s="143"/>
      <c r="FC67" s="143"/>
      <c r="FD67" s="143"/>
      <c r="FE67" s="143"/>
      <c r="FF67" s="143"/>
      <c r="FG67" s="143"/>
      <c r="FH67" s="143"/>
      <c r="FI67" s="143"/>
      <c r="FJ67" s="143"/>
      <c r="FK67" s="143"/>
      <c r="FL67" s="143"/>
      <c r="FM67" s="143"/>
      <c r="FN67" s="143"/>
      <c r="FO67" s="143"/>
      <c r="FP67" s="143"/>
      <c r="FQ67" s="143"/>
      <c r="FR67" s="143"/>
      <c r="FS67" s="143"/>
      <c r="FT67" s="143"/>
      <c r="FU67" s="143"/>
      <c r="FV67" s="143"/>
      <c r="FW67" s="143"/>
      <c r="FX67" s="143"/>
      <c r="FY67" s="143"/>
      <c r="FZ67" s="143"/>
      <c r="GA67" s="143"/>
      <c r="GB67" s="143"/>
      <c r="GC67" s="143"/>
      <c r="GD67" s="143"/>
      <c r="GE67" s="143"/>
      <c r="GF67" s="143"/>
      <c r="GG67" s="143"/>
      <c r="GH67" s="143"/>
      <c r="GI67" s="143"/>
      <c r="GJ67" s="143"/>
      <c r="GK67" s="143"/>
      <c r="GL67" s="143"/>
      <c r="GM67" s="143"/>
      <c r="GN67" s="143"/>
      <c r="GO67" s="143"/>
      <c r="GP67" s="143"/>
      <c r="GQ67" s="143"/>
      <c r="GR67" s="143"/>
      <c r="GS67" s="143"/>
      <c r="GT67" s="143"/>
      <c r="GU67" s="143"/>
    </row>
    <row r="68" spans="1:203" x14ac:dyDescent="0.25">
      <c r="A68" s="704" t="s">
        <v>34</v>
      </c>
      <c r="B68" s="704"/>
      <c r="C68" s="705"/>
      <c r="D68" s="704"/>
      <c r="E68" s="704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405"/>
      <c r="Q68" s="431">
        <f t="shared" si="116"/>
        <v>47</v>
      </c>
      <c r="R68" s="776">
        <v>6752000</v>
      </c>
      <c r="S68" s="775">
        <v>10753</v>
      </c>
      <c r="T68" s="384">
        <f t="shared" si="82"/>
        <v>1929</v>
      </c>
      <c r="U68" s="428">
        <f t="shared" si="83"/>
        <v>1929</v>
      </c>
      <c r="V68" s="428">
        <f t="shared" si="84"/>
        <v>6</v>
      </c>
      <c r="W68" s="429">
        <f t="shared" si="85"/>
        <v>0</v>
      </c>
      <c r="X68" s="429">
        <f t="shared" si="86"/>
        <v>0</v>
      </c>
      <c r="Y68" s="429">
        <f t="shared" si="87"/>
        <v>0</v>
      </c>
      <c r="Z68" s="429">
        <f t="shared" si="88"/>
        <v>0</v>
      </c>
      <c r="AA68" s="429">
        <f t="shared" si="89"/>
        <v>0</v>
      </c>
      <c r="AB68" s="429">
        <f t="shared" si="90"/>
        <v>1</v>
      </c>
      <c r="AC68" s="429">
        <f t="shared" si="91"/>
        <v>0</v>
      </c>
      <c r="AD68" s="429">
        <f t="shared" si="92"/>
        <v>0</v>
      </c>
      <c r="AE68" s="429">
        <f t="shared" si="93"/>
        <v>0</v>
      </c>
      <c r="AF68" s="429">
        <f t="shared" si="94"/>
        <v>0</v>
      </c>
      <c r="AG68" s="429">
        <f t="shared" si="95"/>
        <v>0</v>
      </c>
      <c r="AH68" s="430">
        <f t="shared" si="96"/>
        <v>0</v>
      </c>
      <c r="AI68" s="781">
        <v>3430</v>
      </c>
      <c r="AJ68" s="766"/>
      <c r="AK68" s="766"/>
      <c r="AL68" s="782"/>
      <c r="AM68" s="413">
        <f t="shared" si="97"/>
        <v>0</v>
      </c>
      <c r="AN68" s="29"/>
      <c r="AO68" s="371" t="str">
        <f t="shared" si="98"/>
        <v>no outlier detected</v>
      </c>
      <c r="AP68" s="371" t="str">
        <f t="shared" si="99"/>
        <v>no outlier detected</v>
      </c>
      <c r="AQ68" s="806" t="str">
        <f t="shared" si="100"/>
        <v>----</v>
      </c>
      <c r="AR68" s="806"/>
      <c r="AS68" s="431">
        <f t="shared" si="101"/>
        <v>54</v>
      </c>
      <c r="AT68" s="432">
        <f t="shared" si="102"/>
        <v>2.4444444444444446</v>
      </c>
      <c r="AU68" s="433">
        <f t="shared" si="103"/>
        <v>8.1403155401599854</v>
      </c>
      <c r="AV68" s="433">
        <f t="shared" si="104"/>
        <v>0</v>
      </c>
      <c r="AW68" s="433">
        <f t="shared" si="105"/>
        <v>8.1403155401599854</v>
      </c>
      <c r="AX68" s="433" t="str">
        <f t="shared" si="106"/>
        <v>----</v>
      </c>
      <c r="AY68" s="432" t="str">
        <f t="shared" si="107"/>
        <v>----</v>
      </c>
      <c r="AZ68" s="432">
        <f t="shared" si="108"/>
        <v>2.4444444444444446</v>
      </c>
      <c r="BA68" s="434" t="str">
        <f t="shared" si="109"/>
        <v>----</v>
      </c>
      <c r="BB68" s="435">
        <f t="shared" si="110"/>
        <v>0</v>
      </c>
      <c r="BC68" s="434" t="e">
        <f t="shared" si="111"/>
        <v>#VALUE!</v>
      </c>
      <c r="BD68" s="434">
        <f t="shared" si="112"/>
        <v>0</v>
      </c>
      <c r="BE68" s="434" t="e">
        <f t="shared" si="113"/>
        <v>#VALUE!</v>
      </c>
      <c r="BF68" s="436">
        <f t="shared" si="114"/>
        <v>2.4444444444444446</v>
      </c>
      <c r="BG68" s="437">
        <f t="shared" si="115"/>
        <v>3430</v>
      </c>
      <c r="BH68" s="434"/>
      <c r="BI68" s="455"/>
      <c r="BJ68" s="392"/>
      <c r="BK68" s="392"/>
      <c r="BL68" s="392"/>
      <c r="BM68" s="392"/>
      <c r="BN68" s="392"/>
      <c r="BO68" s="392"/>
      <c r="BP68" s="392"/>
      <c r="BQ68" s="392"/>
      <c r="BR68" s="392"/>
      <c r="BS68" s="392"/>
      <c r="BT68" s="392"/>
      <c r="BU68" s="392"/>
      <c r="BV68" s="392"/>
      <c r="BW68" s="392"/>
      <c r="BX68" s="392"/>
      <c r="BY68" s="392"/>
      <c r="BZ68" s="392"/>
      <c r="CA68" s="392"/>
      <c r="CB68" s="392"/>
      <c r="CC68" s="392"/>
      <c r="CD68" s="392"/>
      <c r="CE68" s="392"/>
      <c r="CF68" s="392"/>
      <c r="CG68" s="143"/>
      <c r="CH68" s="143"/>
      <c r="CI68" s="143"/>
      <c r="CJ68" s="143"/>
      <c r="CK68" s="407"/>
      <c r="CL68" s="405"/>
      <c r="CM68" s="572">
        <v>39</v>
      </c>
      <c r="CN68" s="573">
        <f t="shared" si="117"/>
        <v>7466</v>
      </c>
      <c r="CO68" s="574">
        <f t="shared" si="118"/>
        <v>4510</v>
      </c>
      <c r="CP68" s="575" t="str">
        <f t="shared" si="119"/>
        <v>n</v>
      </c>
      <c r="CQ68" s="576" t="str">
        <f t="shared" si="120"/>
        <v>n</v>
      </c>
      <c r="CR68" s="392"/>
      <c r="CS68" s="572">
        <v>89</v>
      </c>
      <c r="CT68" s="573">
        <f t="shared" si="121"/>
        <v>25745</v>
      </c>
      <c r="CU68" s="574">
        <f t="shared" si="122"/>
        <v>3050</v>
      </c>
      <c r="CV68" s="575" t="str">
        <f t="shared" si="123"/>
        <v>n</v>
      </c>
      <c r="CW68" s="576" t="str">
        <f t="shared" si="124"/>
        <v>n</v>
      </c>
      <c r="CX68" s="392"/>
      <c r="CY68" s="572">
        <v>139</v>
      </c>
      <c r="CZ68" s="577" t="str">
        <f t="shared" si="125"/>
        <v>----</v>
      </c>
      <c r="DA68" s="578" t="str">
        <f t="shared" si="126"/>
        <v>----</v>
      </c>
      <c r="DB68" s="575" t="str">
        <f t="shared" si="127"/>
        <v>n</v>
      </c>
      <c r="DC68" s="579" t="str">
        <f t="shared" si="128"/>
        <v>n</v>
      </c>
      <c r="DD68" s="407"/>
      <c r="DE68" s="405"/>
      <c r="DF68" s="392"/>
      <c r="DG68" s="392"/>
      <c r="DH68" s="392"/>
      <c r="DI68" s="392"/>
      <c r="DJ68" s="392"/>
      <c r="DK68" s="392"/>
      <c r="DL68" s="392"/>
      <c r="DM68" s="392"/>
      <c r="DN68" s="407"/>
      <c r="DO68" s="143"/>
      <c r="DP68" s="143"/>
      <c r="DQ68" s="143"/>
      <c r="DR68" s="143"/>
      <c r="DS68" s="143"/>
      <c r="DT68" s="143"/>
      <c r="DU68" s="143"/>
      <c r="DV68" s="143"/>
      <c r="DW68" s="143"/>
      <c r="DX68" s="143"/>
      <c r="DY68" s="143"/>
      <c r="DZ68" s="143"/>
      <c r="EA68" s="143"/>
      <c r="EB68" s="143"/>
      <c r="EC68" s="143"/>
      <c r="ED68" s="143"/>
      <c r="EE68" s="143"/>
      <c r="EF68" s="143"/>
      <c r="EG68" s="143"/>
      <c r="EH68" s="143"/>
      <c r="EI68" s="143"/>
      <c r="EJ68" s="143"/>
      <c r="EK68" s="143"/>
      <c r="EL68" s="143"/>
      <c r="EM68" s="143"/>
      <c r="EN68" s="143"/>
      <c r="EO68" s="143"/>
      <c r="EP68" s="143"/>
      <c r="EQ68" s="143"/>
      <c r="ER68" s="143"/>
      <c r="ES68" s="143"/>
      <c r="ET68" s="143"/>
      <c r="EU68" s="143"/>
      <c r="EV68" s="143"/>
      <c r="EW68" s="143"/>
      <c r="EX68" s="143"/>
      <c r="EY68" s="143"/>
      <c r="EZ68" s="143"/>
      <c r="FA68" s="143"/>
      <c r="FB68" s="143"/>
      <c r="FC68" s="143"/>
      <c r="FD68" s="143"/>
      <c r="FE68" s="143"/>
      <c r="FF68" s="143"/>
      <c r="FG68" s="143"/>
      <c r="FH68" s="143"/>
      <c r="FI68" s="143"/>
      <c r="FJ68" s="143"/>
      <c r="FK68" s="143"/>
      <c r="FL68" s="143"/>
      <c r="FM68" s="143"/>
      <c r="FN68" s="143"/>
      <c r="FO68" s="143"/>
      <c r="FP68" s="143"/>
      <c r="FQ68" s="143"/>
      <c r="FR68" s="143"/>
      <c r="FS68" s="143"/>
      <c r="FT68" s="143"/>
      <c r="FU68" s="143"/>
      <c r="FV68" s="143"/>
      <c r="FW68" s="143"/>
      <c r="FX68" s="143"/>
      <c r="FY68" s="143"/>
      <c r="FZ68" s="143"/>
      <c r="GA68" s="143"/>
      <c r="GB68" s="143"/>
      <c r="GC68" s="143"/>
      <c r="GD68" s="143"/>
      <c r="GE68" s="143"/>
      <c r="GF68" s="143"/>
      <c r="GG68" s="143"/>
      <c r="GH68" s="143"/>
      <c r="GI68" s="143"/>
      <c r="GJ68" s="143"/>
      <c r="GK68" s="143"/>
      <c r="GL68" s="143"/>
      <c r="GM68" s="143"/>
      <c r="GN68" s="143"/>
      <c r="GO68" s="143"/>
      <c r="GP68" s="143"/>
      <c r="GQ68" s="143"/>
      <c r="GR68" s="143"/>
      <c r="GS68" s="143"/>
      <c r="GT68" s="143"/>
      <c r="GU68" s="143"/>
    </row>
    <row r="69" spans="1:203" x14ac:dyDescent="0.25">
      <c r="A69" s="704" t="s">
        <v>35</v>
      </c>
      <c r="B69" s="704"/>
      <c r="C69" s="705"/>
      <c r="D69" s="704"/>
      <c r="E69" s="704"/>
      <c r="F69" s="704"/>
      <c r="G69" s="704"/>
      <c r="H69" s="704"/>
      <c r="I69" s="704"/>
      <c r="J69" s="704"/>
      <c r="K69" s="704"/>
      <c r="L69" s="704"/>
      <c r="M69" s="704"/>
      <c r="N69" s="704"/>
      <c r="O69" s="704"/>
      <c r="P69" s="405"/>
      <c r="Q69" s="431">
        <f t="shared" si="116"/>
        <v>48</v>
      </c>
      <c r="R69" s="776">
        <v>6752000</v>
      </c>
      <c r="S69" s="775">
        <v>11109</v>
      </c>
      <c r="T69" s="384">
        <f t="shared" si="82"/>
        <v>1930</v>
      </c>
      <c r="U69" s="428">
        <f t="shared" si="83"/>
        <v>1930</v>
      </c>
      <c r="V69" s="428">
        <f t="shared" si="84"/>
        <v>5</v>
      </c>
      <c r="W69" s="429">
        <f t="shared" si="85"/>
        <v>0</v>
      </c>
      <c r="X69" s="429">
        <f t="shared" si="86"/>
        <v>0</v>
      </c>
      <c r="Y69" s="429">
        <f t="shared" si="87"/>
        <v>0</v>
      </c>
      <c r="Z69" s="429">
        <f t="shared" si="88"/>
        <v>0</v>
      </c>
      <c r="AA69" s="429">
        <f t="shared" si="89"/>
        <v>1</v>
      </c>
      <c r="AB69" s="429">
        <f t="shared" si="90"/>
        <v>0</v>
      </c>
      <c r="AC69" s="429">
        <f t="shared" si="91"/>
        <v>0</v>
      </c>
      <c r="AD69" s="429">
        <f t="shared" si="92"/>
        <v>0</v>
      </c>
      <c r="AE69" s="429">
        <f t="shared" si="93"/>
        <v>0</v>
      </c>
      <c r="AF69" s="429">
        <f t="shared" si="94"/>
        <v>0</v>
      </c>
      <c r="AG69" s="429">
        <f t="shared" si="95"/>
        <v>0</v>
      </c>
      <c r="AH69" s="430">
        <f t="shared" si="96"/>
        <v>0</v>
      </c>
      <c r="AI69" s="781">
        <v>10200</v>
      </c>
      <c r="AJ69" s="766"/>
      <c r="AK69" s="766"/>
      <c r="AL69" s="782"/>
      <c r="AM69" s="413">
        <f t="shared" si="97"/>
        <v>0</v>
      </c>
      <c r="AN69" s="29"/>
      <c r="AO69" s="371" t="str">
        <f t="shared" si="98"/>
        <v>no outlier detected</v>
      </c>
      <c r="AP69" s="371" t="str">
        <f t="shared" si="99"/>
        <v>no outlier detected</v>
      </c>
      <c r="AQ69" s="806" t="str">
        <f t="shared" si="100"/>
        <v>----</v>
      </c>
      <c r="AR69" s="806"/>
      <c r="AS69" s="431">
        <f t="shared" si="101"/>
        <v>3</v>
      </c>
      <c r="AT69" s="432">
        <f t="shared" si="102"/>
        <v>44</v>
      </c>
      <c r="AU69" s="433">
        <f t="shared" si="103"/>
        <v>9.2301429992723616</v>
      </c>
      <c r="AV69" s="433">
        <f t="shared" si="104"/>
        <v>0</v>
      </c>
      <c r="AW69" s="433">
        <f t="shared" si="105"/>
        <v>9.2301429992723616</v>
      </c>
      <c r="AX69" s="433" t="str">
        <f t="shared" si="106"/>
        <v>----</v>
      </c>
      <c r="AY69" s="432" t="str">
        <f t="shared" si="107"/>
        <v>----</v>
      </c>
      <c r="AZ69" s="432">
        <f t="shared" si="108"/>
        <v>44</v>
      </c>
      <c r="BA69" s="434" t="str">
        <f t="shared" si="109"/>
        <v>----</v>
      </c>
      <c r="BB69" s="435">
        <f t="shared" si="110"/>
        <v>0</v>
      </c>
      <c r="BC69" s="434" t="e">
        <f t="shared" si="111"/>
        <v>#VALUE!</v>
      </c>
      <c r="BD69" s="434">
        <f t="shared" si="112"/>
        <v>0</v>
      </c>
      <c r="BE69" s="434" t="e">
        <f t="shared" si="113"/>
        <v>#VALUE!</v>
      </c>
      <c r="BF69" s="436">
        <f t="shared" si="114"/>
        <v>44</v>
      </c>
      <c r="BG69" s="437">
        <f t="shared" si="115"/>
        <v>10200</v>
      </c>
      <c r="BH69" s="434"/>
      <c r="BI69" s="405"/>
      <c r="BJ69" s="392"/>
      <c r="BK69" s="392"/>
      <c r="BL69" s="392"/>
      <c r="BM69" s="392"/>
      <c r="BN69" s="392"/>
      <c r="BO69" s="392"/>
      <c r="BP69" s="392"/>
      <c r="BQ69" s="392"/>
      <c r="BR69" s="392"/>
      <c r="BS69" s="392"/>
      <c r="BT69" s="392"/>
      <c r="BU69" s="392"/>
      <c r="BV69" s="392"/>
      <c r="BW69" s="392"/>
      <c r="BX69" s="392"/>
      <c r="BY69" s="392"/>
      <c r="BZ69" s="392"/>
      <c r="CA69" s="392"/>
      <c r="CB69" s="392"/>
      <c r="CC69" s="392"/>
      <c r="CD69" s="392"/>
      <c r="CE69" s="392"/>
      <c r="CF69" s="392"/>
      <c r="CG69" s="143"/>
      <c r="CH69" s="143"/>
      <c r="CI69" s="143"/>
      <c r="CJ69" s="143"/>
      <c r="CK69" s="407"/>
      <c r="CL69" s="405"/>
      <c r="CM69" s="637">
        <v>40</v>
      </c>
      <c r="CN69" s="638">
        <f t="shared" si="117"/>
        <v>7830</v>
      </c>
      <c r="CO69" s="639">
        <f t="shared" si="118"/>
        <v>5230</v>
      </c>
      <c r="CP69" s="640" t="str">
        <f t="shared" si="119"/>
        <v>n</v>
      </c>
      <c r="CQ69" s="641" t="str">
        <f t="shared" si="120"/>
        <v>n</v>
      </c>
      <c r="CR69" s="392"/>
      <c r="CS69" s="637">
        <v>90</v>
      </c>
      <c r="CT69" s="638">
        <f t="shared" si="121"/>
        <v>26101</v>
      </c>
      <c r="CU69" s="639">
        <f t="shared" si="122"/>
        <v>3870</v>
      </c>
      <c r="CV69" s="640" t="str">
        <f t="shared" si="123"/>
        <v>n</v>
      </c>
      <c r="CW69" s="641" t="str">
        <f t="shared" si="124"/>
        <v>n</v>
      </c>
      <c r="CX69" s="392"/>
      <c r="CY69" s="637">
        <v>140</v>
      </c>
      <c r="CZ69" s="642" t="str">
        <f t="shared" si="125"/>
        <v>----</v>
      </c>
      <c r="DA69" s="643" t="str">
        <f t="shared" si="126"/>
        <v>----</v>
      </c>
      <c r="DB69" s="640" t="str">
        <f t="shared" si="127"/>
        <v>n</v>
      </c>
      <c r="DC69" s="644" t="str">
        <f t="shared" si="128"/>
        <v>n</v>
      </c>
      <c r="DD69" s="407"/>
      <c r="DE69" s="405"/>
      <c r="DF69" s="392"/>
      <c r="DG69" s="392"/>
      <c r="DH69" s="392"/>
      <c r="DI69" s="392"/>
      <c r="DJ69" s="392"/>
      <c r="DK69" s="392"/>
      <c r="DL69" s="392"/>
      <c r="DM69" s="392"/>
      <c r="DN69" s="407"/>
      <c r="DO69" s="143"/>
      <c r="DP69" s="143"/>
      <c r="DQ69" s="143"/>
      <c r="DR69" s="143"/>
      <c r="DS69" s="143"/>
      <c r="DT69" s="143"/>
      <c r="DU69" s="143"/>
      <c r="DV69" s="143"/>
      <c r="DW69" s="143"/>
      <c r="DX69" s="143"/>
      <c r="DY69" s="143"/>
      <c r="DZ69" s="143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3"/>
      <c r="EU69" s="143"/>
      <c r="EV69" s="143"/>
      <c r="EW69" s="143"/>
      <c r="EX69" s="143"/>
      <c r="EY69" s="143"/>
      <c r="EZ69" s="143"/>
      <c r="FA69" s="143"/>
      <c r="FB69" s="143"/>
      <c r="FC69" s="143"/>
      <c r="FD69" s="143"/>
      <c r="FE69" s="143"/>
      <c r="FF69" s="143"/>
      <c r="FG69" s="143"/>
      <c r="FH69" s="143"/>
      <c r="FI69" s="143"/>
      <c r="FJ69" s="143"/>
      <c r="FK69" s="143"/>
      <c r="FL69" s="143"/>
      <c r="FM69" s="143"/>
      <c r="FN69" s="143"/>
      <c r="FO69" s="143"/>
      <c r="FP69" s="143"/>
      <c r="FQ69" s="143"/>
      <c r="FR69" s="143"/>
      <c r="FS69" s="143"/>
      <c r="FT69" s="143"/>
      <c r="FU69" s="143"/>
      <c r="FV69" s="143"/>
      <c r="FW69" s="143"/>
      <c r="FX69" s="143"/>
      <c r="FY69" s="143"/>
      <c r="FZ69" s="143"/>
      <c r="GA69" s="143"/>
      <c r="GB69" s="143"/>
      <c r="GC69" s="143"/>
      <c r="GD69" s="143"/>
      <c r="GE69" s="143"/>
      <c r="GF69" s="143"/>
      <c r="GG69" s="143"/>
      <c r="GH69" s="143"/>
      <c r="GI69" s="143"/>
      <c r="GJ69" s="143"/>
      <c r="GK69" s="143"/>
      <c r="GL69" s="143"/>
      <c r="GM69" s="143"/>
      <c r="GN69" s="143"/>
      <c r="GO69" s="143"/>
      <c r="GP69" s="143"/>
      <c r="GQ69" s="143"/>
      <c r="GR69" s="143"/>
      <c r="GS69" s="143"/>
      <c r="GT69" s="143"/>
      <c r="GU69" s="143"/>
    </row>
    <row r="70" spans="1:203" x14ac:dyDescent="0.25">
      <c r="A70" s="704" t="s">
        <v>36</v>
      </c>
      <c r="B70" s="704"/>
      <c r="C70" s="705"/>
      <c r="D70" s="704"/>
      <c r="E70" s="704"/>
      <c r="F70" s="704"/>
      <c r="G70" s="704"/>
      <c r="H70" s="704"/>
      <c r="I70" s="704"/>
      <c r="J70" s="704"/>
      <c r="K70" s="704"/>
      <c r="L70" s="704"/>
      <c r="M70" s="704"/>
      <c r="N70" s="704"/>
      <c r="O70" s="704"/>
      <c r="P70" s="405"/>
      <c r="Q70" s="540">
        <f t="shared" si="116"/>
        <v>49</v>
      </c>
      <c r="R70" s="777">
        <v>6752000</v>
      </c>
      <c r="S70" s="778">
        <v>11482</v>
      </c>
      <c r="T70" s="539">
        <f t="shared" si="82"/>
        <v>1931</v>
      </c>
      <c r="U70" s="428">
        <f t="shared" si="83"/>
        <v>1931</v>
      </c>
      <c r="V70" s="428">
        <f t="shared" si="84"/>
        <v>6</v>
      </c>
      <c r="W70" s="429">
        <f t="shared" si="85"/>
        <v>0</v>
      </c>
      <c r="X70" s="429">
        <f t="shared" si="86"/>
        <v>0</v>
      </c>
      <c r="Y70" s="429">
        <f t="shared" si="87"/>
        <v>0</v>
      </c>
      <c r="Z70" s="429">
        <f t="shared" si="88"/>
        <v>0</v>
      </c>
      <c r="AA70" s="429">
        <f t="shared" si="89"/>
        <v>0</v>
      </c>
      <c r="AB70" s="429">
        <f t="shared" si="90"/>
        <v>1</v>
      </c>
      <c r="AC70" s="429">
        <f t="shared" si="91"/>
        <v>0</v>
      </c>
      <c r="AD70" s="429">
        <f t="shared" si="92"/>
        <v>0</v>
      </c>
      <c r="AE70" s="429">
        <f t="shared" si="93"/>
        <v>0</v>
      </c>
      <c r="AF70" s="429">
        <f t="shared" si="94"/>
        <v>0</v>
      </c>
      <c r="AG70" s="429">
        <f t="shared" si="95"/>
        <v>0</v>
      </c>
      <c r="AH70" s="430">
        <f t="shared" si="96"/>
        <v>0</v>
      </c>
      <c r="AI70" s="783">
        <v>2280</v>
      </c>
      <c r="AJ70" s="784"/>
      <c r="AK70" s="784"/>
      <c r="AL70" s="785"/>
      <c r="AM70" s="413">
        <f t="shared" si="97"/>
        <v>0</v>
      </c>
      <c r="AN70" s="29"/>
      <c r="AO70" s="372" t="str">
        <f t="shared" si="98"/>
        <v>no outlier detected</v>
      </c>
      <c r="AP70" s="372" t="str">
        <f t="shared" si="99"/>
        <v>no outlier detected</v>
      </c>
      <c r="AQ70" s="807" t="str">
        <f t="shared" si="100"/>
        <v>----</v>
      </c>
      <c r="AR70" s="807"/>
      <c r="AS70" s="540">
        <f t="shared" si="101"/>
        <v>98</v>
      </c>
      <c r="AT70" s="541">
        <f t="shared" si="102"/>
        <v>1.346938775510204</v>
      </c>
      <c r="AU70" s="542">
        <f t="shared" si="103"/>
        <v>7.7319307219484861</v>
      </c>
      <c r="AV70" s="542">
        <f t="shared" si="104"/>
        <v>0</v>
      </c>
      <c r="AW70" s="542">
        <f t="shared" si="105"/>
        <v>7.7319307219484861</v>
      </c>
      <c r="AX70" s="542" t="str">
        <f t="shared" si="106"/>
        <v>----</v>
      </c>
      <c r="AY70" s="541" t="str">
        <f t="shared" si="107"/>
        <v>----</v>
      </c>
      <c r="AZ70" s="541">
        <f t="shared" si="108"/>
        <v>1.346938775510204</v>
      </c>
      <c r="BA70" s="434" t="str">
        <f t="shared" si="109"/>
        <v>----</v>
      </c>
      <c r="BB70" s="435">
        <f t="shared" si="110"/>
        <v>0</v>
      </c>
      <c r="BC70" s="434" t="e">
        <f t="shared" si="111"/>
        <v>#VALUE!</v>
      </c>
      <c r="BD70" s="434">
        <f t="shared" si="112"/>
        <v>0</v>
      </c>
      <c r="BE70" s="434" t="e">
        <f t="shared" si="113"/>
        <v>#VALUE!</v>
      </c>
      <c r="BF70" s="436">
        <f t="shared" si="114"/>
        <v>1.346938775510204</v>
      </c>
      <c r="BG70" s="437">
        <f t="shared" si="115"/>
        <v>2280</v>
      </c>
      <c r="BH70" s="434"/>
      <c r="BI70" s="405"/>
      <c r="BJ70" s="392"/>
      <c r="BK70" s="392"/>
      <c r="BL70" s="392"/>
      <c r="BM70" s="392"/>
      <c r="BN70" s="392"/>
      <c r="BO70" s="392"/>
      <c r="BP70" s="392"/>
      <c r="BQ70" s="392"/>
      <c r="BR70" s="392"/>
      <c r="BS70" s="392"/>
      <c r="BT70" s="392"/>
      <c r="BU70" s="392"/>
      <c r="BV70" s="392"/>
      <c r="BW70" s="392"/>
      <c r="BX70" s="392"/>
      <c r="BY70" s="392"/>
      <c r="BZ70" s="392"/>
      <c r="CA70" s="392"/>
      <c r="CB70" s="392"/>
      <c r="CC70" s="392"/>
      <c r="CD70" s="392"/>
      <c r="CE70" s="392"/>
      <c r="CF70" s="392"/>
      <c r="CG70" s="143"/>
      <c r="CH70" s="143"/>
      <c r="CI70" s="143"/>
      <c r="CJ70" s="143"/>
      <c r="CK70" s="407"/>
      <c r="CL70" s="405"/>
      <c r="CM70" s="649">
        <v>41</v>
      </c>
      <c r="CN70" s="650">
        <f t="shared" si="117"/>
        <v>8201</v>
      </c>
      <c r="CO70" s="651">
        <f t="shared" si="118"/>
        <v>4450</v>
      </c>
      <c r="CP70" s="652" t="str">
        <f t="shared" si="119"/>
        <v>n</v>
      </c>
      <c r="CQ70" s="653" t="str">
        <f t="shared" si="120"/>
        <v>n</v>
      </c>
      <c r="CR70" s="392"/>
      <c r="CS70" s="649">
        <v>91</v>
      </c>
      <c r="CT70" s="650">
        <f t="shared" si="121"/>
        <v>26454</v>
      </c>
      <c r="CU70" s="651">
        <f t="shared" si="122"/>
        <v>3400</v>
      </c>
      <c r="CV70" s="652" t="str">
        <f t="shared" si="123"/>
        <v>n</v>
      </c>
      <c r="CW70" s="653" t="str">
        <f t="shared" si="124"/>
        <v>n</v>
      </c>
      <c r="CX70" s="392"/>
      <c r="CY70" s="649">
        <v>141</v>
      </c>
      <c r="CZ70" s="654" t="str">
        <f t="shared" si="125"/>
        <v>----</v>
      </c>
      <c r="DA70" s="655" t="str">
        <f t="shared" si="126"/>
        <v>----</v>
      </c>
      <c r="DB70" s="652" t="str">
        <f t="shared" si="127"/>
        <v>n</v>
      </c>
      <c r="DC70" s="656" t="str">
        <f t="shared" si="128"/>
        <v>n</v>
      </c>
      <c r="DD70" s="407"/>
      <c r="DE70" s="405"/>
      <c r="DF70" s="392"/>
      <c r="DG70" s="392"/>
      <c r="DH70" s="392"/>
      <c r="DI70" s="392"/>
      <c r="DJ70" s="392"/>
      <c r="DK70" s="392"/>
      <c r="DL70" s="392"/>
      <c r="DM70" s="392"/>
      <c r="DN70" s="407"/>
      <c r="DO70" s="143"/>
      <c r="DP70" s="143"/>
      <c r="DQ70" s="143"/>
      <c r="DR70" s="143"/>
      <c r="DS70" s="143"/>
      <c r="DT70" s="143"/>
      <c r="DU70" s="143"/>
      <c r="DV70" s="143"/>
      <c r="DW70" s="143"/>
      <c r="DX70" s="143"/>
      <c r="DY70" s="143"/>
      <c r="DZ70" s="143"/>
      <c r="EA70" s="143"/>
      <c r="EB70" s="143"/>
      <c r="EC70" s="143"/>
      <c r="ED70" s="143"/>
      <c r="EE70" s="143"/>
      <c r="EF70" s="143"/>
      <c r="EG70" s="143"/>
      <c r="EH70" s="143"/>
      <c r="EI70" s="143"/>
      <c r="EJ70" s="143"/>
      <c r="EK70" s="143"/>
      <c r="EL70" s="143"/>
      <c r="EM70" s="143"/>
      <c r="EN70" s="143"/>
      <c r="EO70" s="143"/>
      <c r="EP70" s="143"/>
      <c r="EQ70" s="143"/>
      <c r="ER70" s="143"/>
      <c r="ES70" s="143"/>
      <c r="ET70" s="143"/>
      <c r="EU70" s="143"/>
      <c r="EV70" s="143"/>
      <c r="EW70" s="143"/>
      <c r="EX70" s="143"/>
      <c r="EY70" s="143"/>
      <c r="EZ70" s="143"/>
      <c r="FA70" s="143"/>
      <c r="FB70" s="143"/>
      <c r="FC70" s="143"/>
      <c r="FD70" s="143"/>
      <c r="FE70" s="143"/>
      <c r="FF70" s="143"/>
      <c r="FG70" s="143"/>
      <c r="FH70" s="143"/>
      <c r="FI70" s="143"/>
      <c r="FJ70" s="143"/>
      <c r="FK70" s="143"/>
      <c r="FL70" s="143"/>
      <c r="FM70" s="143"/>
      <c r="FN70" s="143"/>
      <c r="FO70" s="143"/>
      <c r="FP70" s="143"/>
      <c r="FQ70" s="143"/>
      <c r="FR70" s="143"/>
      <c r="FS70" s="143"/>
      <c r="FT70" s="143"/>
      <c r="FU70" s="143"/>
      <c r="FV70" s="143"/>
      <c r="FW70" s="143"/>
      <c r="FX70" s="143"/>
      <c r="FY70" s="143"/>
      <c r="FZ70" s="143"/>
      <c r="GA70" s="143"/>
      <c r="GB70" s="143"/>
      <c r="GC70" s="143"/>
      <c r="GD70" s="143"/>
      <c r="GE70" s="143"/>
      <c r="GF70" s="143"/>
      <c r="GG70" s="143"/>
      <c r="GH70" s="143"/>
      <c r="GI70" s="143"/>
      <c r="GJ70" s="143"/>
      <c r="GK70" s="143"/>
      <c r="GL70" s="143"/>
      <c r="GM70" s="143"/>
      <c r="GN70" s="143"/>
      <c r="GO70" s="143"/>
      <c r="GP70" s="143"/>
      <c r="GQ70" s="143"/>
      <c r="GR70" s="143"/>
      <c r="GS70" s="143"/>
      <c r="GT70" s="143"/>
      <c r="GU70" s="143"/>
    </row>
    <row r="71" spans="1:203" x14ac:dyDescent="0.25">
      <c r="A71" s="704" t="s">
        <v>9</v>
      </c>
      <c r="B71" s="704"/>
      <c r="C71" s="705"/>
      <c r="D71" s="704"/>
      <c r="E71" s="704"/>
      <c r="F71" s="704"/>
      <c r="G71" s="704"/>
      <c r="H71" s="704"/>
      <c r="I71" s="704"/>
      <c r="J71" s="704"/>
      <c r="K71" s="704"/>
      <c r="L71" s="704"/>
      <c r="M71" s="704"/>
      <c r="N71" s="704"/>
      <c r="O71" s="704"/>
      <c r="P71" s="405"/>
      <c r="Q71" s="431">
        <f t="shared" si="116"/>
        <v>50</v>
      </c>
      <c r="R71" s="776">
        <v>6752000</v>
      </c>
      <c r="S71" s="775">
        <v>11832</v>
      </c>
      <c r="T71" s="384">
        <f t="shared" si="82"/>
        <v>1932</v>
      </c>
      <c r="U71" s="428">
        <f t="shared" si="83"/>
        <v>1932</v>
      </c>
      <c r="V71" s="428">
        <f t="shared" si="84"/>
        <v>5</v>
      </c>
      <c r="W71" s="429">
        <f t="shared" si="85"/>
        <v>0</v>
      </c>
      <c r="X71" s="429">
        <f t="shared" si="86"/>
        <v>0</v>
      </c>
      <c r="Y71" s="429">
        <f t="shared" si="87"/>
        <v>0</v>
      </c>
      <c r="Z71" s="429">
        <f t="shared" si="88"/>
        <v>0</v>
      </c>
      <c r="AA71" s="429">
        <f t="shared" si="89"/>
        <v>1</v>
      </c>
      <c r="AB71" s="429">
        <f t="shared" si="90"/>
        <v>0</v>
      </c>
      <c r="AC71" s="429">
        <f t="shared" si="91"/>
        <v>0</v>
      </c>
      <c r="AD71" s="429">
        <f t="shared" si="92"/>
        <v>0</v>
      </c>
      <c r="AE71" s="429">
        <f t="shared" si="93"/>
        <v>0</v>
      </c>
      <c r="AF71" s="429">
        <f t="shared" si="94"/>
        <v>0</v>
      </c>
      <c r="AG71" s="429">
        <f t="shared" si="95"/>
        <v>0</v>
      </c>
      <c r="AH71" s="430">
        <f t="shared" si="96"/>
        <v>0</v>
      </c>
      <c r="AI71" s="781">
        <v>3200</v>
      </c>
      <c r="AJ71" s="766"/>
      <c r="AK71" s="766"/>
      <c r="AL71" s="782"/>
      <c r="AM71" s="413">
        <f t="shared" si="97"/>
        <v>0</v>
      </c>
      <c r="AN71" s="29"/>
      <c r="AO71" s="371" t="str">
        <f t="shared" si="98"/>
        <v>no outlier detected</v>
      </c>
      <c r="AP71" s="371" t="str">
        <f t="shared" si="99"/>
        <v>no outlier detected</v>
      </c>
      <c r="AQ71" s="806" t="str">
        <f t="shared" si="100"/>
        <v>----</v>
      </c>
      <c r="AR71" s="806"/>
      <c r="AS71" s="431">
        <f t="shared" si="101"/>
        <v>62</v>
      </c>
      <c r="AT71" s="432">
        <f t="shared" si="102"/>
        <v>2.129032258064516</v>
      </c>
      <c r="AU71" s="433">
        <f t="shared" si="103"/>
        <v>8.0709060887878188</v>
      </c>
      <c r="AV71" s="433">
        <f t="shared" si="104"/>
        <v>0</v>
      </c>
      <c r="AW71" s="433">
        <f t="shared" si="105"/>
        <v>8.0709060887878188</v>
      </c>
      <c r="AX71" s="433" t="str">
        <f t="shared" si="106"/>
        <v>----</v>
      </c>
      <c r="AY71" s="432" t="str">
        <f t="shared" si="107"/>
        <v>----</v>
      </c>
      <c r="AZ71" s="432">
        <f t="shared" si="108"/>
        <v>2.129032258064516</v>
      </c>
      <c r="BA71" s="434" t="str">
        <f t="shared" si="109"/>
        <v>----</v>
      </c>
      <c r="BB71" s="435">
        <f t="shared" si="110"/>
        <v>0</v>
      </c>
      <c r="BC71" s="434" t="e">
        <f t="shared" si="111"/>
        <v>#VALUE!</v>
      </c>
      <c r="BD71" s="434">
        <f t="shared" si="112"/>
        <v>0</v>
      </c>
      <c r="BE71" s="434" t="e">
        <f t="shared" si="113"/>
        <v>#VALUE!</v>
      </c>
      <c r="BF71" s="436">
        <f t="shared" si="114"/>
        <v>2.129032258064516</v>
      </c>
      <c r="BG71" s="437">
        <f t="shared" si="115"/>
        <v>3200</v>
      </c>
      <c r="BH71" s="434"/>
      <c r="BI71" s="455"/>
      <c r="BJ71" s="392"/>
      <c r="BK71" s="392"/>
      <c r="BL71" s="392"/>
      <c r="BM71" s="392"/>
      <c r="BN71" s="392"/>
      <c r="BO71" s="392"/>
      <c r="BP71" s="392"/>
      <c r="BQ71" s="392"/>
      <c r="BR71" s="392"/>
      <c r="BS71" s="392"/>
      <c r="BT71" s="392"/>
      <c r="BU71" s="392"/>
      <c r="BV71" s="392"/>
      <c r="BW71" s="392"/>
      <c r="BX71" s="392"/>
      <c r="BY71" s="392"/>
      <c r="BZ71" s="392"/>
      <c r="CA71" s="392"/>
      <c r="CB71" s="392"/>
      <c r="CC71" s="392"/>
      <c r="CD71" s="392"/>
      <c r="CE71" s="392"/>
      <c r="CF71" s="392"/>
      <c r="CG71" s="143"/>
      <c r="CH71" s="143"/>
      <c r="CI71" s="143"/>
      <c r="CJ71" s="143"/>
      <c r="CK71" s="407"/>
      <c r="CL71" s="405"/>
      <c r="CM71" s="572">
        <v>42</v>
      </c>
      <c r="CN71" s="573">
        <f t="shared" si="117"/>
        <v>8567</v>
      </c>
      <c r="CO71" s="574">
        <f t="shared" si="118"/>
        <v>8550</v>
      </c>
      <c r="CP71" s="575" t="str">
        <f t="shared" si="119"/>
        <v>n</v>
      </c>
      <c r="CQ71" s="576" t="str">
        <f t="shared" si="120"/>
        <v>n</v>
      </c>
      <c r="CR71" s="392"/>
      <c r="CS71" s="572">
        <v>92</v>
      </c>
      <c r="CT71" s="573">
        <f t="shared" si="121"/>
        <v>26829</v>
      </c>
      <c r="CU71" s="574">
        <f t="shared" si="122"/>
        <v>3780</v>
      </c>
      <c r="CV71" s="575" t="str">
        <f t="shared" si="123"/>
        <v>n</v>
      </c>
      <c r="CW71" s="576" t="str">
        <f t="shared" si="124"/>
        <v>n</v>
      </c>
      <c r="CX71" s="392"/>
      <c r="CY71" s="572">
        <v>142</v>
      </c>
      <c r="CZ71" s="577" t="str">
        <f t="shared" si="125"/>
        <v>----</v>
      </c>
      <c r="DA71" s="578" t="str">
        <f t="shared" si="126"/>
        <v>----</v>
      </c>
      <c r="DB71" s="575" t="str">
        <f t="shared" si="127"/>
        <v>n</v>
      </c>
      <c r="DC71" s="579" t="str">
        <f t="shared" si="128"/>
        <v>n</v>
      </c>
      <c r="DD71" s="407"/>
      <c r="DE71" s="405"/>
      <c r="DF71" s="392"/>
      <c r="DG71" s="392"/>
      <c r="DH71" s="392"/>
      <c r="DI71" s="392"/>
      <c r="DJ71" s="392"/>
      <c r="DK71" s="392"/>
      <c r="DL71" s="392"/>
      <c r="DM71" s="392"/>
      <c r="DN71" s="407"/>
      <c r="DO71" s="143"/>
      <c r="DP71" s="143"/>
      <c r="DQ71" s="143"/>
      <c r="DR71" s="143"/>
      <c r="DS71" s="143"/>
      <c r="DT71" s="143"/>
      <c r="DU71" s="143"/>
      <c r="DV71" s="143"/>
      <c r="DW71" s="143"/>
      <c r="DX71" s="143"/>
      <c r="DY71" s="143"/>
      <c r="DZ71" s="143"/>
      <c r="EA71" s="143"/>
      <c r="EB71" s="143"/>
      <c r="EC71" s="143"/>
      <c r="ED71" s="143"/>
      <c r="EE71" s="143"/>
      <c r="EF71" s="143"/>
      <c r="EG71" s="143"/>
      <c r="EH71" s="143"/>
      <c r="EI71" s="143"/>
      <c r="EJ71" s="143"/>
      <c r="EK71" s="143"/>
      <c r="EL71" s="143"/>
      <c r="EM71" s="143"/>
      <c r="EN71" s="143"/>
      <c r="EO71" s="143"/>
      <c r="EP71" s="143"/>
      <c r="EQ71" s="143"/>
      <c r="ER71" s="143"/>
      <c r="ES71" s="143"/>
      <c r="ET71" s="143"/>
      <c r="EU71" s="143"/>
      <c r="EV71" s="143"/>
      <c r="EW71" s="143"/>
      <c r="EX71" s="143"/>
      <c r="EY71" s="143"/>
      <c r="EZ71" s="143"/>
      <c r="FA71" s="143"/>
      <c r="FB71" s="143"/>
      <c r="FC71" s="143"/>
      <c r="FD71" s="143"/>
      <c r="FE71" s="143"/>
      <c r="FF71" s="143"/>
      <c r="FG71" s="143"/>
      <c r="FH71" s="143"/>
      <c r="FI71" s="143"/>
      <c r="FJ71" s="143"/>
      <c r="FK71" s="143"/>
      <c r="FL71" s="143"/>
      <c r="FM71" s="143"/>
      <c r="FN71" s="143"/>
      <c r="FO71" s="143"/>
      <c r="FP71" s="143"/>
      <c r="FQ71" s="143"/>
      <c r="FR71" s="143"/>
      <c r="FS71" s="143"/>
      <c r="FT71" s="143"/>
      <c r="FU71" s="143"/>
      <c r="FV71" s="143"/>
      <c r="FW71" s="143"/>
      <c r="FX71" s="143"/>
      <c r="FY71" s="143"/>
      <c r="FZ71" s="143"/>
      <c r="GA71" s="143"/>
      <c r="GB71" s="143"/>
      <c r="GC71" s="143"/>
      <c r="GD71" s="143"/>
      <c r="GE71" s="143"/>
      <c r="GF71" s="143"/>
      <c r="GG71" s="143"/>
      <c r="GH71" s="143"/>
      <c r="GI71" s="143"/>
      <c r="GJ71" s="143"/>
      <c r="GK71" s="143"/>
      <c r="GL71" s="143"/>
      <c r="GM71" s="143"/>
      <c r="GN71" s="143"/>
      <c r="GO71" s="143"/>
      <c r="GP71" s="143"/>
      <c r="GQ71" s="143"/>
      <c r="GR71" s="143"/>
      <c r="GS71" s="143"/>
      <c r="GT71" s="143"/>
      <c r="GU71" s="143"/>
    </row>
    <row r="72" spans="1:203" x14ac:dyDescent="0.25">
      <c r="A72" s="704" t="s">
        <v>239</v>
      </c>
      <c r="B72" s="704"/>
      <c r="C72" s="705"/>
      <c r="D72" s="704"/>
      <c r="E72" s="704"/>
      <c r="F72" s="704"/>
      <c r="G72" s="704"/>
      <c r="H72" s="704"/>
      <c r="I72" s="704"/>
      <c r="J72" s="704"/>
      <c r="K72" s="704"/>
      <c r="L72" s="704"/>
      <c r="M72" s="704"/>
      <c r="N72" s="704"/>
      <c r="O72" s="704"/>
      <c r="P72" s="405"/>
      <c r="Q72" s="431">
        <f t="shared" si="116"/>
        <v>51</v>
      </c>
      <c r="R72" s="776">
        <v>6752000</v>
      </c>
      <c r="S72" s="775">
        <v>12216</v>
      </c>
      <c r="T72" s="384">
        <f t="shared" si="82"/>
        <v>1933</v>
      </c>
      <c r="U72" s="428">
        <f t="shared" si="83"/>
        <v>1933</v>
      </c>
      <c r="V72" s="428">
        <f t="shared" si="84"/>
        <v>6</v>
      </c>
      <c r="W72" s="429">
        <f t="shared" si="85"/>
        <v>0</v>
      </c>
      <c r="X72" s="429">
        <f t="shared" si="86"/>
        <v>0</v>
      </c>
      <c r="Y72" s="429">
        <f t="shared" si="87"/>
        <v>0</v>
      </c>
      <c r="Z72" s="429">
        <f t="shared" si="88"/>
        <v>0</v>
      </c>
      <c r="AA72" s="429">
        <f t="shared" si="89"/>
        <v>0</v>
      </c>
      <c r="AB72" s="429">
        <f t="shared" si="90"/>
        <v>1</v>
      </c>
      <c r="AC72" s="429">
        <f t="shared" si="91"/>
        <v>0</v>
      </c>
      <c r="AD72" s="429">
        <f t="shared" si="92"/>
        <v>0</v>
      </c>
      <c r="AE72" s="429">
        <f t="shared" si="93"/>
        <v>0</v>
      </c>
      <c r="AF72" s="429">
        <f t="shared" si="94"/>
        <v>0</v>
      </c>
      <c r="AG72" s="429">
        <f t="shared" si="95"/>
        <v>0</v>
      </c>
      <c r="AH72" s="430">
        <f t="shared" si="96"/>
        <v>0</v>
      </c>
      <c r="AI72" s="781">
        <v>3500</v>
      </c>
      <c r="AJ72" s="766"/>
      <c r="AK72" s="766"/>
      <c r="AL72" s="782"/>
      <c r="AM72" s="413">
        <f t="shared" si="97"/>
        <v>0</v>
      </c>
      <c r="AN72" s="29"/>
      <c r="AO72" s="371" t="str">
        <f t="shared" si="98"/>
        <v>no outlier detected</v>
      </c>
      <c r="AP72" s="371" t="str">
        <f t="shared" si="99"/>
        <v>no outlier detected</v>
      </c>
      <c r="AQ72" s="806" t="str">
        <f t="shared" si="100"/>
        <v>----</v>
      </c>
      <c r="AR72" s="806"/>
      <c r="AS72" s="431">
        <f t="shared" si="101"/>
        <v>53</v>
      </c>
      <c r="AT72" s="432">
        <f t="shared" si="102"/>
        <v>2.4905660377358489</v>
      </c>
      <c r="AU72" s="433">
        <f t="shared" si="103"/>
        <v>8.1605182474775049</v>
      </c>
      <c r="AV72" s="433">
        <f t="shared" si="104"/>
        <v>0</v>
      </c>
      <c r="AW72" s="433">
        <f t="shared" si="105"/>
        <v>8.1605182474775049</v>
      </c>
      <c r="AX72" s="433" t="str">
        <f t="shared" si="106"/>
        <v>----</v>
      </c>
      <c r="AY72" s="432" t="str">
        <f t="shared" si="107"/>
        <v>----</v>
      </c>
      <c r="AZ72" s="432">
        <f t="shared" si="108"/>
        <v>2.4905660377358489</v>
      </c>
      <c r="BA72" s="434" t="str">
        <f t="shared" si="109"/>
        <v>----</v>
      </c>
      <c r="BB72" s="435">
        <f t="shared" si="110"/>
        <v>0</v>
      </c>
      <c r="BC72" s="434" t="e">
        <f t="shared" si="111"/>
        <v>#VALUE!</v>
      </c>
      <c r="BD72" s="434">
        <f t="shared" si="112"/>
        <v>0</v>
      </c>
      <c r="BE72" s="434" t="e">
        <f t="shared" si="113"/>
        <v>#VALUE!</v>
      </c>
      <c r="BF72" s="436">
        <f t="shared" si="114"/>
        <v>2.4905660377358489</v>
      </c>
      <c r="BG72" s="437">
        <f t="shared" si="115"/>
        <v>3500</v>
      </c>
      <c r="BH72" s="434"/>
      <c r="BI72" s="708" t="s">
        <v>224</v>
      </c>
      <c r="BJ72" s="392"/>
      <c r="BK72" s="392"/>
      <c r="BL72" s="392"/>
      <c r="BM72" s="392"/>
      <c r="BN72" s="392"/>
      <c r="BO72" s="392"/>
      <c r="BP72" s="392"/>
      <c r="BQ72" s="392"/>
      <c r="BR72" s="392"/>
      <c r="BS72" s="392"/>
      <c r="BT72" s="392"/>
      <c r="BU72" s="392"/>
      <c r="BV72" s="392"/>
      <c r="BW72" s="392"/>
      <c r="BX72" s="392"/>
      <c r="BY72" s="392"/>
      <c r="BZ72" s="392"/>
      <c r="CA72" s="392"/>
      <c r="CB72" s="392"/>
      <c r="CC72" s="392"/>
      <c r="CD72" s="392"/>
      <c r="CE72" s="392"/>
      <c r="CF72" s="392"/>
      <c r="CG72" s="143"/>
      <c r="CH72" s="143"/>
      <c r="CI72" s="143"/>
      <c r="CJ72" s="143"/>
      <c r="CK72" s="407"/>
      <c r="CL72" s="405"/>
      <c r="CM72" s="572">
        <v>43</v>
      </c>
      <c r="CN72" s="573">
        <f t="shared" si="117"/>
        <v>8932</v>
      </c>
      <c r="CO72" s="574">
        <f t="shared" si="118"/>
        <v>7440</v>
      </c>
      <c r="CP72" s="575" t="str">
        <f t="shared" si="119"/>
        <v>n</v>
      </c>
      <c r="CQ72" s="576" t="str">
        <f t="shared" si="120"/>
        <v>n</v>
      </c>
      <c r="CR72" s="392"/>
      <c r="CS72" s="572">
        <v>93</v>
      </c>
      <c r="CT72" s="573">
        <f t="shared" si="121"/>
        <v>27197</v>
      </c>
      <c r="CU72" s="574">
        <f t="shared" si="122"/>
        <v>2940</v>
      </c>
      <c r="CV72" s="575" t="str">
        <f t="shared" si="123"/>
        <v>n</v>
      </c>
      <c r="CW72" s="576" t="str">
        <f t="shared" si="124"/>
        <v>n</v>
      </c>
      <c r="CX72" s="392"/>
      <c r="CY72" s="572">
        <v>143</v>
      </c>
      <c r="CZ72" s="577" t="str">
        <f t="shared" si="125"/>
        <v>----</v>
      </c>
      <c r="DA72" s="578" t="str">
        <f t="shared" si="126"/>
        <v>----</v>
      </c>
      <c r="DB72" s="575" t="str">
        <f t="shared" si="127"/>
        <v>n</v>
      </c>
      <c r="DC72" s="579" t="str">
        <f t="shared" si="128"/>
        <v>n</v>
      </c>
      <c r="DD72" s="407"/>
      <c r="DE72" s="405"/>
      <c r="DF72" s="392"/>
      <c r="DG72" s="392"/>
      <c r="DH72" s="392"/>
      <c r="DI72" s="392"/>
      <c r="DJ72" s="392"/>
      <c r="DK72" s="392"/>
      <c r="DL72" s="392"/>
      <c r="DM72" s="392"/>
      <c r="DN72" s="407"/>
      <c r="DO72" s="143"/>
      <c r="DP72" s="143"/>
      <c r="DQ72" s="143"/>
      <c r="DR72" s="143"/>
      <c r="DS72" s="143"/>
      <c r="DT72" s="143"/>
      <c r="DU72" s="143"/>
      <c r="DV72" s="143"/>
      <c r="DW72" s="143"/>
      <c r="DX72" s="143"/>
      <c r="DY72" s="143"/>
      <c r="DZ72" s="143"/>
      <c r="EA72" s="143"/>
      <c r="EB72" s="143"/>
      <c r="EC72" s="143"/>
      <c r="ED72" s="143"/>
      <c r="EE72" s="143"/>
      <c r="EF72" s="143"/>
      <c r="EG72" s="143"/>
      <c r="EH72" s="143"/>
      <c r="EI72" s="143"/>
      <c r="EJ72" s="143"/>
      <c r="EK72" s="143"/>
      <c r="EL72" s="143"/>
      <c r="EM72" s="143"/>
      <c r="EN72" s="143"/>
      <c r="EO72" s="143"/>
      <c r="EP72" s="143"/>
      <c r="EQ72" s="143"/>
      <c r="ER72" s="143"/>
      <c r="ES72" s="143"/>
      <c r="ET72" s="143"/>
      <c r="EU72" s="143"/>
      <c r="EV72" s="143"/>
      <c r="EW72" s="143"/>
      <c r="EX72" s="143"/>
      <c r="EY72" s="143"/>
      <c r="EZ72" s="143"/>
      <c r="FA72" s="143"/>
      <c r="FB72" s="143"/>
      <c r="FC72" s="143"/>
      <c r="FD72" s="143"/>
      <c r="FE72" s="143"/>
      <c r="FF72" s="143"/>
      <c r="FG72" s="143"/>
      <c r="FH72" s="143"/>
      <c r="FI72" s="143"/>
      <c r="FJ72" s="143"/>
      <c r="FK72" s="143"/>
      <c r="FL72" s="143"/>
      <c r="FM72" s="143"/>
      <c r="FN72" s="143"/>
      <c r="FO72" s="143"/>
      <c r="FP72" s="143"/>
      <c r="FQ72" s="143"/>
      <c r="FR72" s="143"/>
      <c r="FS72" s="143"/>
      <c r="FT72" s="143"/>
      <c r="FU72" s="143"/>
      <c r="FV72" s="143"/>
      <c r="FW72" s="143"/>
      <c r="FX72" s="143"/>
      <c r="FY72" s="143"/>
      <c r="FZ72" s="143"/>
      <c r="GA72" s="143"/>
      <c r="GB72" s="143"/>
      <c r="GC72" s="143"/>
      <c r="GD72" s="143"/>
      <c r="GE72" s="143"/>
      <c r="GF72" s="143"/>
      <c r="GG72" s="143"/>
      <c r="GH72" s="143"/>
      <c r="GI72" s="143"/>
      <c r="GJ72" s="143"/>
      <c r="GK72" s="143"/>
      <c r="GL72" s="143"/>
      <c r="GM72" s="143"/>
      <c r="GN72" s="143"/>
      <c r="GO72" s="143"/>
      <c r="GP72" s="143"/>
      <c r="GQ72" s="143"/>
      <c r="GR72" s="143"/>
      <c r="GS72" s="143"/>
      <c r="GT72" s="143"/>
      <c r="GU72" s="143"/>
    </row>
    <row r="73" spans="1:203" x14ac:dyDescent="0.25">
      <c r="A73" s="704" t="s">
        <v>240</v>
      </c>
      <c r="B73" s="704"/>
      <c r="C73" s="705"/>
      <c r="D73" s="704"/>
      <c r="E73" s="704"/>
      <c r="F73" s="704"/>
      <c r="G73" s="704"/>
      <c r="H73" s="704"/>
      <c r="I73" s="704"/>
      <c r="J73" s="704"/>
      <c r="K73" s="704"/>
      <c r="L73" s="704"/>
      <c r="M73" s="704"/>
      <c r="N73" s="704"/>
      <c r="O73" s="704"/>
      <c r="P73" s="405"/>
      <c r="Q73" s="431">
        <f t="shared" si="116"/>
        <v>52</v>
      </c>
      <c r="R73" s="776">
        <v>6752000</v>
      </c>
      <c r="S73" s="775">
        <v>12549</v>
      </c>
      <c r="T73" s="384">
        <f t="shared" si="82"/>
        <v>1934</v>
      </c>
      <c r="U73" s="428">
        <f t="shared" si="83"/>
        <v>1934</v>
      </c>
      <c r="V73" s="428">
        <f t="shared" si="84"/>
        <v>5</v>
      </c>
      <c r="W73" s="429">
        <f t="shared" si="85"/>
        <v>0</v>
      </c>
      <c r="X73" s="429">
        <f t="shared" si="86"/>
        <v>0</v>
      </c>
      <c r="Y73" s="429">
        <f t="shared" si="87"/>
        <v>0</v>
      </c>
      <c r="Z73" s="429">
        <f t="shared" si="88"/>
        <v>0</v>
      </c>
      <c r="AA73" s="429">
        <f t="shared" si="89"/>
        <v>1</v>
      </c>
      <c r="AB73" s="429">
        <f t="shared" si="90"/>
        <v>0</v>
      </c>
      <c r="AC73" s="429">
        <f t="shared" si="91"/>
        <v>0</v>
      </c>
      <c r="AD73" s="429">
        <f t="shared" si="92"/>
        <v>0</v>
      </c>
      <c r="AE73" s="429">
        <f t="shared" si="93"/>
        <v>0</v>
      </c>
      <c r="AF73" s="429">
        <f t="shared" si="94"/>
        <v>0</v>
      </c>
      <c r="AG73" s="429">
        <f t="shared" si="95"/>
        <v>0</v>
      </c>
      <c r="AH73" s="430">
        <f t="shared" si="96"/>
        <v>0</v>
      </c>
      <c r="AI73" s="781">
        <v>1660</v>
      </c>
      <c r="AJ73" s="766"/>
      <c r="AK73" s="766"/>
      <c r="AL73" s="782"/>
      <c r="AM73" s="413">
        <f t="shared" si="97"/>
        <v>0</v>
      </c>
      <c r="AN73" s="29"/>
      <c r="AO73" s="371" t="str">
        <f t="shared" si="98"/>
        <v>no outlier detected</v>
      </c>
      <c r="AP73" s="371" t="str">
        <f t="shared" si="99"/>
        <v>no outlier detected</v>
      </c>
      <c r="AQ73" s="806" t="str">
        <f t="shared" si="100"/>
        <v>----</v>
      </c>
      <c r="AR73" s="806"/>
      <c r="AS73" s="431">
        <f t="shared" si="101"/>
        <v>124</v>
      </c>
      <c r="AT73" s="432">
        <f t="shared" si="102"/>
        <v>1.064516129032258</v>
      </c>
      <c r="AU73" s="433">
        <f t="shared" si="103"/>
        <v>7.4145728813505887</v>
      </c>
      <c r="AV73" s="433">
        <f t="shared" si="104"/>
        <v>0</v>
      </c>
      <c r="AW73" s="433">
        <f t="shared" si="105"/>
        <v>7.4145728813505887</v>
      </c>
      <c r="AX73" s="433" t="str">
        <f t="shared" si="106"/>
        <v>----</v>
      </c>
      <c r="AY73" s="432" t="str">
        <f t="shared" si="107"/>
        <v>----</v>
      </c>
      <c r="AZ73" s="432">
        <f t="shared" si="108"/>
        <v>1.064516129032258</v>
      </c>
      <c r="BA73" s="434" t="str">
        <f t="shared" si="109"/>
        <v>----</v>
      </c>
      <c r="BB73" s="435">
        <f t="shared" si="110"/>
        <v>0</v>
      </c>
      <c r="BC73" s="434" t="e">
        <f t="shared" si="111"/>
        <v>#VALUE!</v>
      </c>
      <c r="BD73" s="434">
        <f t="shared" si="112"/>
        <v>0</v>
      </c>
      <c r="BE73" s="434" t="e">
        <f t="shared" si="113"/>
        <v>#VALUE!</v>
      </c>
      <c r="BF73" s="436">
        <f t="shared" si="114"/>
        <v>1.064516129032258</v>
      </c>
      <c r="BG73" s="437">
        <f t="shared" si="115"/>
        <v>1660</v>
      </c>
      <c r="BH73" s="434"/>
      <c r="BI73" s="708" t="s">
        <v>225</v>
      </c>
      <c r="BJ73" s="392"/>
      <c r="BK73" s="392"/>
      <c r="BL73" s="392"/>
      <c r="BM73" s="392"/>
      <c r="BN73" s="392"/>
      <c r="BO73" s="392"/>
      <c r="BP73" s="392"/>
      <c r="BQ73" s="392"/>
      <c r="BR73" s="392"/>
      <c r="BS73" s="392"/>
      <c r="BT73" s="392"/>
      <c r="BU73" s="392"/>
      <c r="BV73" s="392"/>
      <c r="BW73" s="392"/>
      <c r="BX73" s="392"/>
      <c r="BY73" s="392"/>
      <c r="BZ73" s="392"/>
      <c r="CA73" s="392"/>
      <c r="CB73" s="392"/>
      <c r="CC73" s="392"/>
      <c r="CD73" s="392"/>
      <c r="CE73" s="392"/>
      <c r="CF73" s="392"/>
      <c r="CG73" s="143"/>
      <c r="CH73" s="143"/>
      <c r="CI73" s="143"/>
      <c r="CJ73" s="143"/>
      <c r="CK73" s="407"/>
      <c r="CL73" s="405"/>
      <c r="CM73" s="572">
        <v>44</v>
      </c>
      <c r="CN73" s="573">
        <f t="shared" si="117"/>
        <v>9305</v>
      </c>
      <c r="CO73" s="574">
        <f t="shared" si="118"/>
        <v>1780</v>
      </c>
      <c r="CP73" s="575" t="str">
        <f t="shared" si="119"/>
        <v>n</v>
      </c>
      <c r="CQ73" s="576" t="str">
        <f t="shared" si="120"/>
        <v>n</v>
      </c>
      <c r="CR73" s="392"/>
      <c r="CS73" s="572">
        <v>94</v>
      </c>
      <c r="CT73" s="573">
        <f t="shared" si="121"/>
        <v>27578</v>
      </c>
      <c r="CU73" s="574">
        <f t="shared" si="122"/>
        <v>2510</v>
      </c>
      <c r="CV73" s="575" t="str">
        <f t="shared" si="123"/>
        <v>n</v>
      </c>
      <c r="CW73" s="576" t="str">
        <f t="shared" si="124"/>
        <v>n</v>
      </c>
      <c r="CX73" s="392"/>
      <c r="CY73" s="572">
        <v>144</v>
      </c>
      <c r="CZ73" s="577" t="str">
        <f t="shared" si="125"/>
        <v>----</v>
      </c>
      <c r="DA73" s="578" t="str">
        <f t="shared" si="126"/>
        <v>----</v>
      </c>
      <c r="DB73" s="575" t="str">
        <f t="shared" si="127"/>
        <v>n</v>
      </c>
      <c r="DC73" s="579" t="str">
        <f t="shared" si="128"/>
        <v>n</v>
      </c>
      <c r="DD73" s="407"/>
      <c r="DE73" s="405"/>
      <c r="DF73" s="392"/>
      <c r="DG73" s="392"/>
      <c r="DH73" s="392"/>
      <c r="DI73" s="392"/>
      <c r="DJ73" s="392"/>
      <c r="DK73" s="392"/>
      <c r="DL73" s="392"/>
      <c r="DM73" s="392"/>
      <c r="DN73" s="407"/>
      <c r="DO73" s="143"/>
      <c r="DP73" s="143"/>
      <c r="DQ73" s="143"/>
      <c r="DR73" s="143"/>
      <c r="DS73" s="143"/>
      <c r="DT73" s="143"/>
      <c r="DU73" s="143"/>
      <c r="DV73" s="143"/>
      <c r="DW73" s="143"/>
      <c r="DX73" s="143"/>
      <c r="DY73" s="143"/>
      <c r="DZ73" s="143"/>
      <c r="EA73" s="143"/>
      <c r="EB73" s="143"/>
      <c r="EC73" s="143"/>
      <c r="ED73" s="143"/>
      <c r="EE73" s="143"/>
      <c r="EF73" s="143"/>
      <c r="EG73" s="143"/>
      <c r="EH73" s="143"/>
      <c r="EI73" s="143"/>
      <c r="EJ73" s="143"/>
      <c r="EK73" s="143"/>
      <c r="EL73" s="143"/>
      <c r="EM73" s="143"/>
      <c r="EN73" s="143"/>
      <c r="EO73" s="143"/>
      <c r="EP73" s="143"/>
      <c r="EQ73" s="143"/>
      <c r="ER73" s="143"/>
      <c r="ES73" s="143"/>
      <c r="ET73" s="143"/>
      <c r="EU73" s="143"/>
      <c r="EV73" s="143"/>
      <c r="EW73" s="143"/>
      <c r="EX73" s="143"/>
      <c r="EY73" s="143"/>
      <c r="EZ73" s="143"/>
      <c r="FA73" s="143"/>
      <c r="FB73" s="143"/>
      <c r="FC73" s="143"/>
      <c r="FD73" s="143"/>
      <c r="FE73" s="143"/>
      <c r="FF73" s="143"/>
      <c r="FG73" s="143"/>
      <c r="FH73" s="143"/>
      <c r="FI73" s="143"/>
      <c r="FJ73" s="143"/>
      <c r="FK73" s="143"/>
      <c r="FL73" s="143"/>
      <c r="FM73" s="143"/>
      <c r="FN73" s="143"/>
      <c r="FO73" s="143"/>
      <c r="FP73" s="143"/>
      <c r="FQ73" s="143"/>
      <c r="FR73" s="143"/>
      <c r="FS73" s="143"/>
      <c r="FT73" s="143"/>
      <c r="FU73" s="143"/>
      <c r="FV73" s="143"/>
      <c r="FW73" s="143"/>
      <c r="FX73" s="143"/>
      <c r="FY73" s="143"/>
      <c r="FZ73" s="143"/>
      <c r="GA73" s="143"/>
      <c r="GB73" s="143"/>
      <c r="GC73" s="143"/>
      <c r="GD73" s="143"/>
      <c r="GE73" s="143"/>
      <c r="GF73" s="143"/>
      <c r="GG73" s="143"/>
      <c r="GH73" s="143"/>
      <c r="GI73" s="143"/>
      <c r="GJ73" s="143"/>
      <c r="GK73" s="143"/>
      <c r="GL73" s="143"/>
      <c r="GM73" s="143"/>
      <c r="GN73" s="143"/>
      <c r="GO73" s="143"/>
      <c r="GP73" s="143"/>
      <c r="GQ73" s="143"/>
      <c r="GR73" s="143"/>
      <c r="GS73" s="143"/>
      <c r="GT73" s="143"/>
      <c r="GU73" s="143"/>
    </row>
    <row r="74" spans="1:203" x14ac:dyDescent="0.25">
      <c r="A74" s="704" t="s">
        <v>37</v>
      </c>
      <c r="B74" s="704"/>
      <c r="C74" s="705"/>
      <c r="D74" s="704"/>
      <c r="E74" s="704"/>
      <c r="F74" s="704"/>
      <c r="G74" s="704"/>
      <c r="H74" s="704"/>
      <c r="I74" s="704"/>
      <c r="J74" s="704"/>
      <c r="K74" s="704"/>
      <c r="L74" s="704"/>
      <c r="M74" s="704"/>
      <c r="N74" s="704"/>
      <c r="O74" s="704"/>
      <c r="P74" s="405"/>
      <c r="Q74" s="431">
        <f t="shared" si="116"/>
        <v>53</v>
      </c>
      <c r="R74" s="776">
        <v>6752000</v>
      </c>
      <c r="S74" s="775">
        <v>12987</v>
      </c>
      <c r="T74" s="384">
        <f t="shared" si="82"/>
        <v>1935</v>
      </c>
      <c r="U74" s="428">
        <f t="shared" si="83"/>
        <v>1935</v>
      </c>
      <c r="V74" s="428">
        <f t="shared" si="84"/>
        <v>7</v>
      </c>
      <c r="W74" s="429">
        <f t="shared" si="85"/>
        <v>0</v>
      </c>
      <c r="X74" s="429">
        <f t="shared" si="86"/>
        <v>0</v>
      </c>
      <c r="Y74" s="429">
        <f t="shared" si="87"/>
        <v>0</v>
      </c>
      <c r="Z74" s="429">
        <f t="shared" si="88"/>
        <v>0</v>
      </c>
      <c r="AA74" s="429">
        <f t="shared" si="89"/>
        <v>0</v>
      </c>
      <c r="AB74" s="429">
        <f t="shared" si="90"/>
        <v>0</v>
      </c>
      <c r="AC74" s="429">
        <f t="shared" si="91"/>
        <v>1</v>
      </c>
      <c r="AD74" s="429">
        <f t="shared" si="92"/>
        <v>0</v>
      </c>
      <c r="AE74" s="429">
        <f t="shared" si="93"/>
        <v>0</v>
      </c>
      <c r="AF74" s="429">
        <f t="shared" si="94"/>
        <v>0</v>
      </c>
      <c r="AG74" s="429">
        <f t="shared" si="95"/>
        <v>0</v>
      </c>
      <c r="AH74" s="430">
        <f t="shared" si="96"/>
        <v>0</v>
      </c>
      <c r="AI74" s="781">
        <v>4110</v>
      </c>
      <c r="AJ74" s="766"/>
      <c r="AK74" s="766"/>
      <c r="AL74" s="782"/>
      <c r="AM74" s="413">
        <f t="shared" si="97"/>
        <v>0</v>
      </c>
      <c r="AN74" s="29"/>
      <c r="AO74" s="371" t="str">
        <f t="shared" si="98"/>
        <v>no outlier detected</v>
      </c>
      <c r="AP74" s="371" t="str">
        <f t="shared" si="99"/>
        <v>no outlier detected</v>
      </c>
      <c r="AQ74" s="806" t="str">
        <f t="shared" si="100"/>
        <v>----</v>
      </c>
      <c r="AR74" s="806"/>
      <c r="AS74" s="431">
        <f t="shared" si="101"/>
        <v>34</v>
      </c>
      <c r="AT74" s="432">
        <f t="shared" si="102"/>
        <v>3.8823529411764706</v>
      </c>
      <c r="AU74" s="433">
        <f t="shared" si="103"/>
        <v>8.3211783074902801</v>
      </c>
      <c r="AV74" s="433">
        <f t="shared" si="104"/>
        <v>0</v>
      </c>
      <c r="AW74" s="433">
        <f t="shared" si="105"/>
        <v>8.3211783074902801</v>
      </c>
      <c r="AX74" s="433" t="str">
        <f t="shared" si="106"/>
        <v>----</v>
      </c>
      <c r="AY74" s="432" t="str">
        <f t="shared" si="107"/>
        <v>----</v>
      </c>
      <c r="AZ74" s="432">
        <f t="shared" si="108"/>
        <v>3.8823529411764706</v>
      </c>
      <c r="BA74" s="434" t="str">
        <f t="shared" si="109"/>
        <v>----</v>
      </c>
      <c r="BB74" s="435">
        <f t="shared" si="110"/>
        <v>0</v>
      </c>
      <c r="BC74" s="434" t="e">
        <f t="shared" si="111"/>
        <v>#VALUE!</v>
      </c>
      <c r="BD74" s="434">
        <f t="shared" si="112"/>
        <v>0</v>
      </c>
      <c r="BE74" s="434" t="e">
        <f t="shared" si="113"/>
        <v>#VALUE!</v>
      </c>
      <c r="BF74" s="436">
        <f t="shared" si="114"/>
        <v>3.8823529411764706</v>
      </c>
      <c r="BG74" s="437">
        <f t="shared" si="115"/>
        <v>4110</v>
      </c>
      <c r="BH74" s="434"/>
      <c r="BI74" s="455"/>
      <c r="BJ74" s="392"/>
      <c r="BK74" s="392"/>
      <c r="BL74" s="392"/>
      <c r="BM74" s="392"/>
      <c r="BN74" s="392"/>
      <c r="BO74" s="392"/>
      <c r="BP74" s="392"/>
      <c r="BQ74" s="392"/>
      <c r="BR74" s="392"/>
      <c r="BS74" s="392"/>
      <c r="BT74" s="392"/>
      <c r="BU74" s="392"/>
      <c r="BV74" s="392"/>
      <c r="BW74" s="392"/>
      <c r="BX74" s="392"/>
      <c r="BY74" s="392"/>
      <c r="BZ74" s="392"/>
      <c r="CA74" s="392"/>
      <c r="CB74" s="392"/>
      <c r="CC74" s="392"/>
      <c r="CD74" s="392"/>
      <c r="CE74" s="392"/>
      <c r="CF74" s="392"/>
      <c r="CG74" s="143"/>
      <c r="CH74" s="143"/>
      <c r="CI74" s="143"/>
      <c r="CJ74" s="143"/>
      <c r="CK74" s="407"/>
      <c r="CL74" s="405"/>
      <c r="CM74" s="572">
        <v>45</v>
      </c>
      <c r="CN74" s="573">
        <f t="shared" si="117"/>
        <v>9655</v>
      </c>
      <c r="CO74" s="574">
        <f t="shared" si="118"/>
        <v>4350</v>
      </c>
      <c r="CP74" s="575" t="str">
        <f t="shared" si="119"/>
        <v>n</v>
      </c>
      <c r="CQ74" s="576" t="str">
        <f t="shared" si="120"/>
        <v>n</v>
      </c>
      <c r="CR74" s="392"/>
      <c r="CS74" s="572">
        <v>95</v>
      </c>
      <c r="CT74" s="573">
        <f t="shared" si="121"/>
        <v>27973</v>
      </c>
      <c r="CU74" s="574">
        <f t="shared" si="122"/>
        <v>7340</v>
      </c>
      <c r="CV74" s="575" t="str">
        <f t="shared" si="123"/>
        <v>n</v>
      </c>
      <c r="CW74" s="576" t="str">
        <f t="shared" si="124"/>
        <v>n</v>
      </c>
      <c r="CX74" s="392"/>
      <c r="CY74" s="572">
        <v>145</v>
      </c>
      <c r="CZ74" s="577" t="str">
        <f t="shared" si="125"/>
        <v>----</v>
      </c>
      <c r="DA74" s="578" t="str">
        <f t="shared" si="126"/>
        <v>----</v>
      </c>
      <c r="DB74" s="575" t="str">
        <f t="shared" si="127"/>
        <v>n</v>
      </c>
      <c r="DC74" s="579" t="str">
        <f t="shared" si="128"/>
        <v>n</v>
      </c>
      <c r="DD74" s="407"/>
      <c r="DE74" s="405"/>
      <c r="DF74" s="392"/>
      <c r="DG74" s="392"/>
      <c r="DH74" s="392"/>
      <c r="DI74" s="392"/>
      <c r="DJ74" s="392"/>
      <c r="DK74" s="392"/>
      <c r="DL74" s="392"/>
      <c r="DM74" s="392"/>
      <c r="DN74" s="407"/>
      <c r="DO74" s="143"/>
      <c r="DP74" s="143"/>
      <c r="DQ74" s="143"/>
      <c r="DR74" s="143"/>
      <c r="DS74" s="143"/>
      <c r="DT74" s="143"/>
      <c r="DU74" s="143"/>
      <c r="DV74" s="143"/>
      <c r="DW74" s="143"/>
      <c r="DX74" s="143"/>
      <c r="DY74" s="143"/>
      <c r="DZ74" s="143"/>
      <c r="EA74" s="143"/>
      <c r="EB74" s="143"/>
      <c r="EC74" s="143"/>
      <c r="ED74" s="143"/>
      <c r="EE74" s="143"/>
      <c r="EF74" s="143"/>
      <c r="EG74" s="143"/>
      <c r="EH74" s="143"/>
      <c r="EI74" s="143"/>
      <c r="EJ74" s="143"/>
      <c r="EK74" s="143"/>
      <c r="EL74" s="143"/>
      <c r="EM74" s="143"/>
      <c r="EN74" s="143"/>
      <c r="EO74" s="143"/>
      <c r="EP74" s="143"/>
      <c r="EQ74" s="143"/>
      <c r="ER74" s="143"/>
      <c r="ES74" s="143"/>
      <c r="ET74" s="143"/>
      <c r="EU74" s="143"/>
      <c r="EV74" s="143"/>
      <c r="EW74" s="143"/>
      <c r="EX74" s="143"/>
      <c r="EY74" s="143"/>
      <c r="EZ74" s="143"/>
      <c r="FA74" s="143"/>
      <c r="FB74" s="143"/>
      <c r="FC74" s="143"/>
      <c r="FD74" s="143"/>
      <c r="FE74" s="143"/>
      <c r="FF74" s="143"/>
      <c r="FG74" s="143"/>
      <c r="FH74" s="143"/>
      <c r="FI74" s="143"/>
      <c r="FJ74" s="143"/>
      <c r="FK74" s="143"/>
      <c r="FL74" s="143"/>
      <c r="FM74" s="143"/>
      <c r="FN74" s="143"/>
      <c r="FO74" s="143"/>
      <c r="FP74" s="143"/>
      <c r="FQ74" s="143"/>
      <c r="FR74" s="143"/>
      <c r="FS74" s="143"/>
      <c r="FT74" s="143"/>
      <c r="FU74" s="143"/>
      <c r="FV74" s="143"/>
      <c r="FW74" s="143"/>
      <c r="FX74" s="143"/>
      <c r="FY74" s="143"/>
      <c r="FZ74" s="143"/>
      <c r="GA74" s="143"/>
      <c r="GB74" s="143"/>
      <c r="GC74" s="143"/>
      <c r="GD74" s="143"/>
      <c r="GE74" s="143"/>
      <c r="GF74" s="143"/>
      <c r="GG74" s="143"/>
      <c r="GH74" s="143"/>
      <c r="GI74" s="143"/>
      <c r="GJ74" s="143"/>
      <c r="GK74" s="143"/>
      <c r="GL74" s="143"/>
      <c r="GM74" s="143"/>
      <c r="GN74" s="143"/>
      <c r="GO74" s="143"/>
      <c r="GP74" s="143"/>
      <c r="GQ74" s="143"/>
      <c r="GR74" s="143"/>
      <c r="GS74" s="143"/>
      <c r="GT74" s="143"/>
      <c r="GU74" s="143"/>
    </row>
    <row r="75" spans="1:203" x14ac:dyDescent="0.25">
      <c r="A75" s="704" t="s">
        <v>9</v>
      </c>
      <c r="B75" s="704"/>
      <c r="C75" s="705"/>
      <c r="D75" s="704"/>
      <c r="E75" s="704"/>
      <c r="F75" s="704"/>
      <c r="G75" s="704"/>
      <c r="H75" s="704"/>
      <c r="I75" s="704"/>
      <c r="J75" s="704"/>
      <c r="K75" s="704"/>
      <c r="L75" s="704"/>
      <c r="M75" s="704"/>
      <c r="N75" s="704"/>
      <c r="O75" s="704"/>
      <c r="P75" s="405"/>
      <c r="Q75" s="431">
        <f t="shared" si="116"/>
        <v>54</v>
      </c>
      <c r="R75" s="776">
        <v>6752000</v>
      </c>
      <c r="S75" s="775">
        <v>13302</v>
      </c>
      <c r="T75" s="384">
        <f t="shared" si="82"/>
        <v>1936</v>
      </c>
      <c r="U75" s="428">
        <f t="shared" si="83"/>
        <v>1936</v>
      </c>
      <c r="V75" s="428">
        <f t="shared" si="84"/>
        <v>6</v>
      </c>
      <c r="W75" s="429">
        <f t="shared" si="85"/>
        <v>0</v>
      </c>
      <c r="X75" s="429">
        <f t="shared" si="86"/>
        <v>0</v>
      </c>
      <c r="Y75" s="429">
        <f t="shared" si="87"/>
        <v>0</v>
      </c>
      <c r="Z75" s="429">
        <f t="shared" si="88"/>
        <v>0</v>
      </c>
      <c r="AA75" s="429">
        <f t="shared" si="89"/>
        <v>0</v>
      </c>
      <c r="AB75" s="429">
        <f t="shared" si="90"/>
        <v>1</v>
      </c>
      <c r="AC75" s="429">
        <f t="shared" si="91"/>
        <v>0</v>
      </c>
      <c r="AD75" s="429">
        <f t="shared" si="92"/>
        <v>0</v>
      </c>
      <c r="AE75" s="429">
        <f t="shared" si="93"/>
        <v>0</v>
      </c>
      <c r="AF75" s="429">
        <f t="shared" si="94"/>
        <v>0</v>
      </c>
      <c r="AG75" s="429">
        <f t="shared" si="95"/>
        <v>0</v>
      </c>
      <c r="AH75" s="430">
        <f t="shared" si="96"/>
        <v>0</v>
      </c>
      <c r="AI75" s="781">
        <v>3280</v>
      </c>
      <c r="AJ75" s="766"/>
      <c r="AK75" s="766"/>
      <c r="AL75" s="782"/>
      <c r="AM75" s="413">
        <f t="shared" si="97"/>
        <v>0</v>
      </c>
      <c r="AN75" s="29"/>
      <c r="AO75" s="371" t="str">
        <f t="shared" si="98"/>
        <v>no outlier detected</v>
      </c>
      <c r="AP75" s="371" t="str">
        <f t="shared" si="99"/>
        <v>no outlier detected</v>
      </c>
      <c r="AQ75" s="806" t="str">
        <f t="shared" si="100"/>
        <v>----</v>
      </c>
      <c r="AR75" s="806"/>
      <c r="AS75" s="431">
        <f t="shared" si="101"/>
        <v>61</v>
      </c>
      <c r="AT75" s="432">
        <f t="shared" si="102"/>
        <v>2.1639344262295084</v>
      </c>
      <c r="AU75" s="433">
        <f t="shared" si="103"/>
        <v>8.09559870137819</v>
      </c>
      <c r="AV75" s="433">
        <f t="shared" si="104"/>
        <v>0</v>
      </c>
      <c r="AW75" s="433">
        <f t="shared" si="105"/>
        <v>8.09559870137819</v>
      </c>
      <c r="AX75" s="433" t="str">
        <f t="shared" si="106"/>
        <v>----</v>
      </c>
      <c r="AY75" s="432" t="str">
        <f t="shared" si="107"/>
        <v>----</v>
      </c>
      <c r="AZ75" s="432">
        <f t="shared" si="108"/>
        <v>2.1639344262295084</v>
      </c>
      <c r="BA75" s="434" t="str">
        <f t="shared" si="109"/>
        <v>----</v>
      </c>
      <c r="BB75" s="435">
        <f t="shared" si="110"/>
        <v>0</v>
      </c>
      <c r="BC75" s="434" t="e">
        <f t="shared" si="111"/>
        <v>#VALUE!</v>
      </c>
      <c r="BD75" s="434">
        <f t="shared" si="112"/>
        <v>0</v>
      </c>
      <c r="BE75" s="434" t="e">
        <f t="shared" si="113"/>
        <v>#VALUE!</v>
      </c>
      <c r="BF75" s="436">
        <f t="shared" si="114"/>
        <v>2.1639344262295084</v>
      </c>
      <c r="BG75" s="437">
        <f t="shared" si="115"/>
        <v>3280</v>
      </c>
      <c r="BH75" s="434"/>
      <c r="BI75" s="455"/>
      <c r="BJ75" s="392"/>
      <c r="BK75" s="392"/>
      <c r="BL75" s="392"/>
      <c r="BM75" s="392"/>
      <c r="BN75" s="392"/>
      <c r="BO75" s="392"/>
      <c r="BP75" s="392"/>
      <c r="BQ75" s="392"/>
      <c r="BR75" s="392"/>
      <c r="BS75" s="392"/>
      <c r="BT75" s="392"/>
      <c r="BU75" s="392"/>
      <c r="BV75" s="392"/>
      <c r="BW75" s="392"/>
      <c r="BX75" s="392"/>
      <c r="BY75" s="392"/>
      <c r="BZ75" s="392"/>
      <c r="CA75" s="392"/>
      <c r="CB75" s="392"/>
      <c r="CC75" s="392"/>
      <c r="CD75" s="392"/>
      <c r="CE75" s="392"/>
      <c r="CF75" s="392"/>
      <c r="CG75" s="143"/>
      <c r="CH75" s="143"/>
      <c r="CI75" s="143"/>
      <c r="CJ75" s="143"/>
      <c r="CK75" s="407"/>
      <c r="CL75" s="405"/>
      <c r="CM75" s="572">
        <v>46</v>
      </c>
      <c r="CN75" s="573">
        <f t="shared" si="117"/>
        <v>10023</v>
      </c>
      <c r="CO75" s="574">
        <f t="shared" si="118"/>
        <v>2410</v>
      </c>
      <c r="CP75" s="575" t="str">
        <f t="shared" si="119"/>
        <v>n</v>
      </c>
      <c r="CQ75" s="576" t="str">
        <f t="shared" si="120"/>
        <v>n</v>
      </c>
      <c r="CR75" s="392"/>
      <c r="CS75" s="572">
        <v>96</v>
      </c>
      <c r="CT75" s="573">
        <f t="shared" si="121"/>
        <v>28282</v>
      </c>
      <c r="CU75" s="574">
        <f t="shared" si="122"/>
        <v>1740</v>
      </c>
      <c r="CV75" s="575" t="str">
        <f t="shared" si="123"/>
        <v>n</v>
      </c>
      <c r="CW75" s="576" t="str">
        <f t="shared" si="124"/>
        <v>n</v>
      </c>
      <c r="CX75" s="392"/>
      <c r="CY75" s="572">
        <v>146</v>
      </c>
      <c r="CZ75" s="577" t="str">
        <f t="shared" si="125"/>
        <v>----</v>
      </c>
      <c r="DA75" s="578" t="str">
        <f t="shared" si="126"/>
        <v>----</v>
      </c>
      <c r="DB75" s="575" t="str">
        <f t="shared" si="127"/>
        <v>n</v>
      </c>
      <c r="DC75" s="579" t="str">
        <f t="shared" si="128"/>
        <v>n</v>
      </c>
      <c r="DD75" s="407"/>
      <c r="DE75" s="405"/>
      <c r="DF75" s="392"/>
      <c r="DG75" s="392"/>
      <c r="DH75" s="392"/>
      <c r="DI75" s="392"/>
      <c r="DJ75" s="392"/>
      <c r="DK75" s="392"/>
      <c r="DL75" s="392"/>
      <c r="DM75" s="392"/>
      <c r="DN75" s="407"/>
      <c r="DO75" s="143"/>
      <c r="DP75" s="143"/>
      <c r="DQ75" s="143"/>
      <c r="DR75" s="143"/>
      <c r="DS75" s="143"/>
      <c r="DT75" s="143"/>
      <c r="DU75" s="143"/>
      <c r="DV75" s="143"/>
      <c r="DW75" s="143"/>
      <c r="DX75" s="143"/>
      <c r="DY75" s="143"/>
      <c r="DZ75" s="143"/>
      <c r="EA75" s="143"/>
      <c r="EB75" s="143"/>
      <c r="EC75" s="143"/>
      <c r="ED75" s="143"/>
      <c r="EE75" s="143"/>
      <c r="EF75" s="143"/>
      <c r="EG75" s="143"/>
      <c r="EH75" s="143"/>
      <c r="EI75" s="143"/>
      <c r="EJ75" s="143"/>
      <c r="EK75" s="143"/>
      <c r="EL75" s="143"/>
      <c r="EM75" s="143"/>
      <c r="EN75" s="143"/>
      <c r="EO75" s="143"/>
      <c r="EP75" s="143"/>
      <c r="EQ75" s="143"/>
      <c r="ER75" s="143"/>
      <c r="ES75" s="143"/>
      <c r="ET75" s="143"/>
      <c r="EU75" s="143"/>
      <c r="EV75" s="143"/>
      <c r="EW75" s="143"/>
      <c r="EX75" s="143"/>
      <c r="EY75" s="143"/>
      <c r="EZ75" s="143"/>
      <c r="FA75" s="143"/>
      <c r="FB75" s="143"/>
      <c r="FC75" s="143"/>
      <c r="FD75" s="143"/>
      <c r="FE75" s="143"/>
      <c r="FF75" s="143"/>
      <c r="FG75" s="143"/>
      <c r="FH75" s="143"/>
      <c r="FI75" s="143"/>
      <c r="FJ75" s="143"/>
      <c r="FK75" s="143"/>
      <c r="FL75" s="143"/>
      <c r="FM75" s="143"/>
      <c r="FN75" s="143"/>
      <c r="FO75" s="143"/>
      <c r="FP75" s="143"/>
      <c r="FQ75" s="143"/>
      <c r="FR75" s="143"/>
      <c r="FS75" s="143"/>
      <c r="FT75" s="143"/>
      <c r="FU75" s="143"/>
      <c r="FV75" s="143"/>
      <c r="FW75" s="143"/>
      <c r="FX75" s="143"/>
      <c r="FY75" s="143"/>
      <c r="FZ75" s="143"/>
      <c r="GA75" s="143"/>
      <c r="GB75" s="143"/>
      <c r="GC75" s="143"/>
      <c r="GD75" s="143"/>
      <c r="GE75" s="143"/>
      <c r="GF75" s="143"/>
      <c r="GG75" s="143"/>
      <c r="GH75" s="143"/>
      <c r="GI75" s="143"/>
      <c r="GJ75" s="143"/>
      <c r="GK75" s="143"/>
      <c r="GL75" s="143"/>
      <c r="GM75" s="143"/>
      <c r="GN75" s="143"/>
      <c r="GO75" s="143"/>
      <c r="GP75" s="143"/>
      <c r="GQ75" s="143"/>
      <c r="GR75" s="143"/>
      <c r="GS75" s="143"/>
      <c r="GT75" s="143"/>
      <c r="GU75" s="143"/>
    </row>
    <row r="76" spans="1:203" x14ac:dyDescent="0.25">
      <c r="A76" s="704" t="s">
        <v>38</v>
      </c>
      <c r="B76" s="704"/>
      <c r="C76" s="705"/>
      <c r="D76" s="704"/>
      <c r="E76" s="704"/>
      <c r="F76" s="704"/>
      <c r="G76" s="704"/>
      <c r="H76" s="704"/>
      <c r="I76" s="704"/>
      <c r="J76" s="704"/>
      <c r="K76" s="704"/>
      <c r="L76" s="704"/>
      <c r="M76" s="704"/>
      <c r="N76" s="704"/>
      <c r="O76" s="704"/>
      <c r="P76" s="405"/>
      <c r="Q76" s="431">
        <f t="shared" si="116"/>
        <v>55</v>
      </c>
      <c r="R76" s="776">
        <v>6752000</v>
      </c>
      <c r="S76" s="775">
        <v>13668</v>
      </c>
      <c r="T76" s="384">
        <f t="shared" si="82"/>
        <v>1937</v>
      </c>
      <c r="U76" s="428">
        <f t="shared" si="83"/>
        <v>1937</v>
      </c>
      <c r="V76" s="428">
        <f t="shared" si="84"/>
        <v>6</v>
      </c>
      <c r="W76" s="429">
        <f t="shared" si="85"/>
        <v>0</v>
      </c>
      <c r="X76" s="429">
        <f t="shared" si="86"/>
        <v>0</v>
      </c>
      <c r="Y76" s="429">
        <f t="shared" si="87"/>
        <v>0</v>
      </c>
      <c r="Z76" s="429">
        <f t="shared" si="88"/>
        <v>0</v>
      </c>
      <c r="AA76" s="429">
        <f t="shared" si="89"/>
        <v>0</v>
      </c>
      <c r="AB76" s="429">
        <f t="shared" si="90"/>
        <v>1</v>
      </c>
      <c r="AC76" s="429">
        <f t="shared" si="91"/>
        <v>0</v>
      </c>
      <c r="AD76" s="429">
        <f t="shared" si="92"/>
        <v>0</v>
      </c>
      <c r="AE76" s="429">
        <f t="shared" si="93"/>
        <v>0</v>
      </c>
      <c r="AF76" s="429">
        <f t="shared" si="94"/>
        <v>0</v>
      </c>
      <c r="AG76" s="429">
        <f t="shared" si="95"/>
        <v>0</v>
      </c>
      <c r="AH76" s="430">
        <f t="shared" si="96"/>
        <v>0</v>
      </c>
      <c r="AI76" s="781">
        <v>2020</v>
      </c>
      <c r="AJ76" s="766"/>
      <c r="AK76" s="766"/>
      <c r="AL76" s="782"/>
      <c r="AM76" s="413">
        <f t="shared" si="97"/>
        <v>0</v>
      </c>
      <c r="AN76" s="29"/>
      <c r="AO76" s="371" t="str">
        <f t="shared" si="98"/>
        <v>no outlier detected</v>
      </c>
      <c r="AP76" s="371" t="str">
        <f t="shared" si="99"/>
        <v>no outlier detected</v>
      </c>
      <c r="AQ76" s="806" t="str">
        <f t="shared" si="100"/>
        <v>----</v>
      </c>
      <c r="AR76" s="806"/>
      <c r="AS76" s="431">
        <f t="shared" si="101"/>
        <v>105</v>
      </c>
      <c r="AT76" s="432">
        <f t="shared" si="102"/>
        <v>1.2571428571428571</v>
      </c>
      <c r="AU76" s="433">
        <f t="shared" si="103"/>
        <v>7.6108527903952501</v>
      </c>
      <c r="AV76" s="433">
        <f t="shared" si="104"/>
        <v>0</v>
      </c>
      <c r="AW76" s="433">
        <f t="shared" si="105"/>
        <v>7.6108527903952501</v>
      </c>
      <c r="AX76" s="433" t="str">
        <f t="shared" si="106"/>
        <v>----</v>
      </c>
      <c r="AY76" s="432" t="str">
        <f t="shared" si="107"/>
        <v>----</v>
      </c>
      <c r="AZ76" s="432">
        <f t="shared" si="108"/>
        <v>1.2571428571428571</v>
      </c>
      <c r="BA76" s="434" t="str">
        <f t="shared" si="109"/>
        <v>----</v>
      </c>
      <c r="BB76" s="435">
        <f t="shared" si="110"/>
        <v>0</v>
      </c>
      <c r="BC76" s="434" t="e">
        <f t="shared" si="111"/>
        <v>#VALUE!</v>
      </c>
      <c r="BD76" s="434">
        <f t="shared" si="112"/>
        <v>0</v>
      </c>
      <c r="BE76" s="434" t="e">
        <f t="shared" si="113"/>
        <v>#VALUE!</v>
      </c>
      <c r="BF76" s="436">
        <f t="shared" si="114"/>
        <v>1.2571428571428571</v>
      </c>
      <c r="BG76" s="437">
        <f t="shared" si="115"/>
        <v>2020</v>
      </c>
      <c r="BH76" s="434"/>
      <c r="BI76" s="455"/>
      <c r="BJ76" s="392"/>
      <c r="BK76" s="392"/>
      <c r="BL76" s="392"/>
      <c r="BM76" s="392"/>
      <c r="BN76" s="392"/>
      <c r="BO76" s="392"/>
      <c r="BP76" s="392"/>
      <c r="BQ76" s="392"/>
      <c r="BR76" s="392"/>
      <c r="BS76" s="392"/>
      <c r="BT76" s="392"/>
      <c r="BU76" s="392"/>
      <c r="BV76" s="392"/>
      <c r="BW76" s="392"/>
      <c r="BX76" s="392"/>
      <c r="BY76" s="392"/>
      <c r="BZ76" s="392"/>
      <c r="CA76" s="392"/>
      <c r="CB76" s="392"/>
      <c r="CC76" s="392"/>
      <c r="CD76" s="392"/>
      <c r="CE76" s="392"/>
      <c r="CF76" s="392"/>
      <c r="CG76" s="143"/>
      <c r="CH76" s="143"/>
      <c r="CI76" s="143"/>
      <c r="CJ76" s="143"/>
      <c r="CK76" s="407"/>
      <c r="CL76" s="405"/>
      <c r="CM76" s="572">
        <v>47</v>
      </c>
      <c r="CN76" s="573">
        <f t="shared" si="117"/>
        <v>10438</v>
      </c>
      <c r="CO76" s="574">
        <f t="shared" si="118"/>
        <v>4050</v>
      </c>
      <c r="CP76" s="575" t="str">
        <f t="shared" si="119"/>
        <v>n</v>
      </c>
      <c r="CQ76" s="576" t="str">
        <f t="shared" si="120"/>
        <v>n</v>
      </c>
      <c r="CR76" s="392"/>
      <c r="CS76" s="572">
        <v>97</v>
      </c>
      <c r="CT76" s="573">
        <f t="shared" si="121"/>
        <v>28657</v>
      </c>
      <c r="CU76" s="574">
        <f t="shared" si="122"/>
        <v>3740</v>
      </c>
      <c r="CV76" s="575" t="str">
        <f t="shared" si="123"/>
        <v>n</v>
      </c>
      <c r="CW76" s="576" t="str">
        <f t="shared" si="124"/>
        <v>n</v>
      </c>
      <c r="CX76" s="392"/>
      <c r="CY76" s="572">
        <v>147</v>
      </c>
      <c r="CZ76" s="577" t="str">
        <f t="shared" si="125"/>
        <v>----</v>
      </c>
      <c r="DA76" s="578" t="str">
        <f t="shared" si="126"/>
        <v>----</v>
      </c>
      <c r="DB76" s="575" t="str">
        <f t="shared" si="127"/>
        <v>n</v>
      </c>
      <c r="DC76" s="579" t="str">
        <f t="shared" si="128"/>
        <v>n</v>
      </c>
      <c r="DD76" s="407"/>
      <c r="DE76" s="405"/>
      <c r="DF76" s="392"/>
      <c r="DG76" s="392"/>
      <c r="DH76" s="392"/>
      <c r="DI76" s="392"/>
      <c r="DJ76" s="392"/>
      <c r="DK76" s="392"/>
      <c r="DL76" s="392"/>
      <c r="DM76" s="392"/>
      <c r="DN76" s="407"/>
      <c r="DO76" s="143"/>
      <c r="DP76" s="143"/>
      <c r="DQ76" s="143"/>
      <c r="DR76" s="143"/>
      <c r="DS76" s="143"/>
      <c r="DT76" s="143"/>
      <c r="DU76" s="143"/>
      <c r="DV76" s="143"/>
      <c r="DW76" s="143"/>
      <c r="DX76" s="143"/>
      <c r="DY76" s="143"/>
      <c r="DZ76" s="143"/>
      <c r="EA76" s="143"/>
      <c r="EB76" s="143"/>
      <c r="EC76" s="143"/>
      <c r="ED76" s="143"/>
      <c r="EE76" s="143"/>
      <c r="EF76" s="143"/>
      <c r="EG76" s="143"/>
      <c r="EH76" s="143"/>
      <c r="EI76" s="143"/>
      <c r="EJ76" s="143"/>
      <c r="EK76" s="143"/>
      <c r="EL76" s="143"/>
      <c r="EM76" s="143"/>
      <c r="EN76" s="143"/>
      <c r="EO76" s="143"/>
      <c r="EP76" s="143"/>
      <c r="EQ76" s="143"/>
      <c r="ER76" s="143"/>
      <c r="ES76" s="143"/>
      <c r="ET76" s="143"/>
      <c r="EU76" s="143"/>
      <c r="EV76" s="143"/>
      <c r="EW76" s="143"/>
      <c r="EX76" s="143"/>
      <c r="EY76" s="143"/>
      <c r="EZ76" s="143"/>
      <c r="FA76" s="143"/>
      <c r="FB76" s="143"/>
      <c r="FC76" s="143"/>
      <c r="FD76" s="143"/>
      <c r="FE76" s="143"/>
      <c r="FF76" s="143"/>
      <c r="FG76" s="143"/>
      <c r="FH76" s="143"/>
      <c r="FI76" s="143"/>
      <c r="FJ76" s="143"/>
      <c r="FK76" s="143"/>
      <c r="FL76" s="143"/>
      <c r="FM76" s="143"/>
      <c r="FN76" s="143"/>
      <c r="FO76" s="143"/>
      <c r="FP76" s="143"/>
      <c r="FQ76" s="143"/>
      <c r="FR76" s="143"/>
      <c r="FS76" s="143"/>
      <c r="FT76" s="143"/>
      <c r="FU76" s="143"/>
      <c r="FV76" s="143"/>
      <c r="FW76" s="143"/>
      <c r="FX76" s="143"/>
      <c r="FY76" s="143"/>
      <c r="FZ76" s="143"/>
      <c r="GA76" s="143"/>
      <c r="GB76" s="143"/>
      <c r="GC76" s="143"/>
      <c r="GD76" s="143"/>
      <c r="GE76" s="143"/>
      <c r="GF76" s="143"/>
      <c r="GG76" s="143"/>
      <c r="GH76" s="143"/>
      <c r="GI76" s="143"/>
      <c r="GJ76" s="143"/>
      <c r="GK76" s="143"/>
      <c r="GL76" s="143"/>
      <c r="GM76" s="143"/>
      <c r="GN76" s="143"/>
      <c r="GO76" s="143"/>
      <c r="GP76" s="143"/>
      <c r="GQ76" s="143"/>
      <c r="GR76" s="143"/>
      <c r="GS76" s="143"/>
      <c r="GT76" s="143"/>
      <c r="GU76" s="143"/>
    </row>
    <row r="77" spans="1:203" x14ac:dyDescent="0.25">
      <c r="A77" s="704" t="s">
        <v>9</v>
      </c>
      <c r="B77" s="704"/>
      <c r="C77" s="705"/>
      <c r="D77" s="704"/>
      <c r="E77" s="704"/>
      <c r="F77" s="704"/>
      <c r="G77" s="704"/>
      <c r="H77" s="704"/>
      <c r="I77" s="704"/>
      <c r="J77" s="704"/>
      <c r="K77" s="704"/>
      <c r="L77" s="704"/>
      <c r="M77" s="704"/>
      <c r="N77" s="704"/>
      <c r="O77" s="704"/>
      <c r="P77" s="405"/>
      <c r="Q77" s="431">
        <f t="shared" si="116"/>
        <v>56</v>
      </c>
      <c r="R77" s="776">
        <v>6752000</v>
      </c>
      <c r="S77" s="775">
        <v>14053</v>
      </c>
      <c r="T77" s="384">
        <f t="shared" si="82"/>
        <v>1938</v>
      </c>
      <c r="U77" s="428">
        <f t="shared" si="83"/>
        <v>1938</v>
      </c>
      <c r="V77" s="428">
        <f t="shared" si="84"/>
        <v>6</v>
      </c>
      <c r="W77" s="429">
        <f t="shared" si="85"/>
        <v>0</v>
      </c>
      <c r="X77" s="429">
        <f t="shared" si="86"/>
        <v>0</v>
      </c>
      <c r="Y77" s="429">
        <f t="shared" si="87"/>
        <v>0</v>
      </c>
      <c r="Z77" s="429">
        <f t="shared" si="88"/>
        <v>0</v>
      </c>
      <c r="AA77" s="429">
        <f t="shared" si="89"/>
        <v>0</v>
      </c>
      <c r="AB77" s="429">
        <f t="shared" si="90"/>
        <v>1</v>
      </c>
      <c r="AC77" s="429">
        <f t="shared" si="91"/>
        <v>0</v>
      </c>
      <c r="AD77" s="429">
        <f t="shared" si="92"/>
        <v>0</v>
      </c>
      <c r="AE77" s="429">
        <f t="shared" si="93"/>
        <v>0</v>
      </c>
      <c r="AF77" s="429">
        <f t="shared" si="94"/>
        <v>0</v>
      </c>
      <c r="AG77" s="429">
        <f t="shared" si="95"/>
        <v>0</v>
      </c>
      <c r="AH77" s="430">
        <f t="shared" si="96"/>
        <v>0</v>
      </c>
      <c r="AI77" s="781">
        <v>6180</v>
      </c>
      <c r="AJ77" s="766"/>
      <c r="AK77" s="766"/>
      <c r="AL77" s="782"/>
      <c r="AM77" s="413">
        <f t="shared" si="97"/>
        <v>0</v>
      </c>
      <c r="AN77" s="29"/>
      <c r="AO77" s="371" t="str">
        <f t="shared" si="98"/>
        <v>no outlier detected</v>
      </c>
      <c r="AP77" s="371" t="str">
        <f t="shared" si="99"/>
        <v>no outlier detected</v>
      </c>
      <c r="AQ77" s="806" t="str">
        <f t="shared" si="100"/>
        <v>----</v>
      </c>
      <c r="AR77" s="806"/>
      <c r="AS77" s="431">
        <f t="shared" si="101"/>
        <v>12</v>
      </c>
      <c r="AT77" s="432">
        <f t="shared" si="102"/>
        <v>11</v>
      </c>
      <c r="AU77" s="433">
        <f t="shared" si="103"/>
        <v>8.7290735504517372</v>
      </c>
      <c r="AV77" s="433">
        <f t="shared" si="104"/>
        <v>0</v>
      </c>
      <c r="AW77" s="433">
        <f t="shared" si="105"/>
        <v>8.7290735504517372</v>
      </c>
      <c r="AX77" s="433" t="str">
        <f t="shared" si="106"/>
        <v>----</v>
      </c>
      <c r="AY77" s="432" t="str">
        <f t="shared" si="107"/>
        <v>----</v>
      </c>
      <c r="AZ77" s="432">
        <f t="shared" si="108"/>
        <v>11</v>
      </c>
      <c r="BA77" s="434" t="str">
        <f t="shared" si="109"/>
        <v>----</v>
      </c>
      <c r="BB77" s="435">
        <f t="shared" si="110"/>
        <v>0</v>
      </c>
      <c r="BC77" s="434" t="e">
        <f t="shared" si="111"/>
        <v>#VALUE!</v>
      </c>
      <c r="BD77" s="434">
        <f t="shared" si="112"/>
        <v>0</v>
      </c>
      <c r="BE77" s="434" t="e">
        <f t="shared" si="113"/>
        <v>#VALUE!</v>
      </c>
      <c r="BF77" s="436">
        <f t="shared" si="114"/>
        <v>11</v>
      </c>
      <c r="BG77" s="437">
        <f t="shared" si="115"/>
        <v>6180</v>
      </c>
      <c r="BH77" s="434"/>
      <c r="BI77" s="455"/>
      <c r="BJ77" s="392"/>
      <c r="BK77" s="392"/>
      <c r="BL77" s="392"/>
      <c r="BM77" s="392"/>
      <c r="BN77" s="392"/>
      <c r="BO77" s="392"/>
      <c r="BP77" s="392"/>
      <c r="BQ77" s="392"/>
      <c r="BR77" s="392"/>
      <c r="BS77" s="392"/>
      <c r="BT77" s="392"/>
      <c r="BU77" s="392"/>
      <c r="BV77" s="392"/>
      <c r="BW77" s="392"/>
      <c r="BX77" s="392"/>
      <c r="BY77" s="392"/>
      <c r="BZ77" s="392"/>
      <c r="CA77" s="392"/>
      <c r="CB77" s="392"/>
      <c r="CC77" s="392"/>
      <c r="CD77" s="392"/>
      <c r="CE77" s="392"/>
      <c r="CF77" s="392"/>
      <c r="CG77" s="143"/>
      <c r="CH77" s="143"/>
      <c r="CI77" s="143"/>
      <c r="CJ77" s="143"/>
      <c r="CK77" s="407"/>
      <c r="CL77" s="405"/>
      <c r="CM77" s="572">
        <v>48</v>
      </c>
      <c r="CN77" s="573">
        <f t="shared" si="117"/>
        <v>10753</v>
      </c>
      <c r="CO77" s="574">
        <f t="shared" si="118"/>
        <v>3430</v>
      </c>
      <c r="CP77" s="575" t="str">
        <f t="shared" si="119"/>
        <v>n</v>
      </c>
      <c r="CQ77" s="576" t="str">
        <f t="shared" si="120"/>
        <v>n</v>
      </c>
      <c r="CR77" s="392"/>
      <c r="CS77" s="572">
        <v>98</v>
      </c>
      <c r="CT77" s="573">
        <f t="shared" si="121"/>
        <v>29023</v>
      </c>
      <c r="CU77" s="574">
        <f t="shared" si="122"/>
        <v>3290</v>
      </c>
      <c r="CV77" s="575" t="str">
        <f t="shared" si="123"/>
        <v>n</v>
      </c>
      <c r="CW77" s="576" t="str">
        <f t="shared" si="124"/>
        <v>n</v>
      </c>
      <c r="CX77" s="392"/>
      <c r="CY77" s="572">
        <v>148</v>
      </c>
      <c r="CZ77" s="577" t="str">
        <f t="shared" si="125"/>
        <v>----</v>
      </c>
      <c r="DA77" s="578" t="str">
        <f t="shared" si="126"/>
        <v>----</v>
      </c>
      <c r="DB77" s="575" t="str">
        <f t="shared" si="127"/>
        <v>n</v>
      </c>
      <c r="DC77" s="579" t="str">
        <f t="shared" si="128"/>
        <v>n</v>
      </c>
      <c r="DD77" s="407"/>
      <c r="DE77" s="405"/>
      <c r="DF77" s="392"/>
      <c r="DG77" s="392"/>
      <c r="DH77" s="392"/>
      <c r="DI77" s="392"/>
      <c r="DJ77" s="392"/>
      <c r="DK77" s="392"/>
      <c r="DL77" s="392"/>
      <c r="DM77" s="392"/>
      <c r="DN77" s="407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43"/>
      <c r="EA77" s="143"/>
      <c r="EB77" s="143"/>
      <c r="EC77" s="143"/>
      <c r="ED77" s="143"/>
      <c r="EE77" s="143"/>
      <c r="EF77" s="143"/>
      <c r="EG77" s="143"/>
      <c r="EH77" s="143"/>
      <c r="EI77" s="143"/>
      <c r="EJ77" s="143"/>
      <c r="EK77" s="143"/>
      <c r="EL77" s="143"/>
      <c r="EM77" s="143"/>
      <c r="EN77" s="143"/>
      <c r="EO77" s="143"/>
      <c r="EP77" s="143"/>
      <c r="EQ77" s="143"/>
      <c r="ER77" s="143"/>
      <c r="ES77" s="143"/>
      <c r="ET77" s="143"/>
      <c r="EU77" s="143"/>
      <c r="EV77" s="143"/>
      <c r="EW77" s="143"/>
      <c r="EX77" s="143"/>
      <c r="EY77" s="143"/>
      <c r="EZ77" s="143"/>
      <c r="FA77" s="143"/>
      <c r="FB77" s="143"/>
      <c r="FC77" s="143"/>
      <c r="FD77" s="143"/>
      <c r="FE77" s="143"/>
      <c r="FF77" s="143"/>
      <c r="FG77" s="143"/>
      <c r="FH77" s="143"/>
      <c r="FI77" s="143"/>
      <c r="FJ77" s="143"/>
      <c r="FK77" s="143"/>
      <c r="FL77" s="143"/>
      <c r="FM77" s="143"/>
      <c r="FN77" s="143"/>
      <c r="FO77" s="143"/>
      <c r="FP77" s="143"/>
      <c r="FQ77" s="143"/>
      <c r="FR77" s="143"/>
      <c r="FS77" s="143"/>
      <c r="FT77" s="143"/>
      <c r="FU77" s="143"/>
      <c r="FV77" s="143"/>
      <c r="FW77" s="143"/>
      <c r="FX77" s="143"/>
      <c r="FY77" s="143"/>
      <c r="FZ77" s="143"/>
      <c r="GA77" s="143"/>
      <c r="GB77" s="143"/>
      <c r="GC77" s="143"/>
      <c r="GD77" s="143"/>
      <c r="GE77" s="143"/>
      <c r="GF77" s="143"/>
      <c r="GG77" s="143"/>
      <c r="GH77" s="143"/>
      <c r="GI77" s="143"/>
      <c r="GJ77" s="143"/>
      <c r="GK77" s="143"/>
      <c r="GL77" s="143"/>
      <c r="GM77" s="143"/>
      <c r="GN77" s="143"/>
      <c r="GO77" s="143"/>
      <c r="GP77" s="143"/>
      <c r="GQ77" s="143"/>
      <c r="GR77" s="143"/>
      <c r="GS77" s="143"/>
      <c r="GT77" s="143"/>
      <c r="GU77" s="143"/>
    </row>
    <row r="78" spans="1:203" x14ac:dyDescent="0.25">
      <c r="A78" s="704" t="s">
        <v>39</v>
      </c>
      <c r="B78" s="704"/>
      <c r="C78" s="705"/>
      <c r="D78" s="704"/>
      <c r="E78" s="704"/>
      <c r="F78" s="704"/>
      <c r="G78" s="704"/>
      <c r="H78" s="704"/>
      <c r="I78" s="704"/>
      <c r="J78" s="704"/>
      <c r="K78" s="704"/>
      <c r="L78" s="704"/>
      <c r="M78" s="704"/>
      <c r="N78" s="704"/>
      <c r="O78" s="704"/>
      <c r="P78" s="405"/>
      <c r="Q78" s="431">
        <f t="shared" si="116"/>
        <v>57</v>
      </c>
      <c r="R78" s="776">
        <v>6752000</v>
      </c>
      <c r="S78" s="775">
        <v>14402</v>
      </c>
      <c r="T78" s="384">
        <f t="shared" si="82"/>
        <v>1939</v>
      </c>
      <c r="U78" s="428">
        <f t="shared" si="83"/>
        <v>1939</v>
      </c>
      <c r="V78" s="428">
        <f t="shared" si="84"/>
        <v>6</v>
      </c>
      <c r="W78" s="429">
        <f t="shared" si="85"/>
        <v>0</v>
      </c>
      <c r="X78" s="429">
        <f t="shared" si="86"/>
        <v>0</v>
      </c>
      <c r="Y78" s="429">
        <f t="shared" si="87"/>
        <v>0</v>
      </c>
      <c r="Z78" s="429">
        <f t="shared" si="88"/>
        <v>0</v>
      </c>
      <c r="AA78" s="429">
        <f t="shared" si="89"/>
        <v>0</v>
      </c>
      <c r="AB78" s="429">
        <f t="shared" si="90"/>
        <v>1</v>
      </c>
      <c r="AC78" s="429">
        <f t="shared" si="91"/>
        <v>0</v>
      </c>
      <c r="AD78" s="429">
        <f t="shared" si="92"/>
        <v>0</v>
      </c>
      <c r="AE78" s="429">
        <f t="shared" si="93"/>
        <v>0</v>
      </c>
      <c r="AF78" s="429">
        <f t="shared" si="94"/>
        <v>0</v>
      </c>
      <c r="AG78" s="429">
        <f t="shared" si="95"/>
        <v>0</v>
      </c>
      <c r="AH78" s="430">
        <f t="shared" si="96"/>
        <v>0</v>
      </c>
      <c r="AI78" s="781">
        <v>2580</v>
      </c>
      <c r="AJ78" s="766"/>
      <c r="AK78" s="766"/>
      <c r="AL78" s="782"/>
      <c r="AM78" s="413">
        <f t="shared" si="97"/>
        <v>0</v>
      </c>
      <c r="AN78" s="29"/>
      <c r="AO78" s="371" t="str">
        <f t="shared" si="98"/>
        <v>no outlier detected</v>
      </c>
      <c r="AP78" s="371" t="str">
        <f t="shared" si="99"/>
        <v>no outlier detected</v>
      </c>
      <c r="AQ78" s="806" t="str">
        <f t="shared" si="100"/>
        <v>----</v>
      </c>
      <c r="AR78" s="806"/>
      <c r="AS78" s="431">
        <f t="shared" si="101"/>
        <v>84</v>
      </c>
      <c r="AT78" s="432">
        <f t="shared" si="102"/>
        <v>1.5714285714285714</v>
      </c>
      <c r="AU78" s="433">
        <f t="shared" si="103"/>
        <v>7.8555446779156632</v>
      </c>
      <c r="AV78" s="433">
        <f t="shared" si="104"/>
        <v>0</v>
      </c>
      <c r="AW78" s="433">
        <f t="shared" si="105"/>
        <v>7.8555446779156632</v>
      </c>
      <c r="AX78" s="433" t="str">
        <f t="shared" si="106"/>
        <v>----</v>
      </c>
      <c r="AY78" s="432" t="str">
        <f t="shared" si="107"/>
        <v>----</v>
      </c>
      <c r="AZ78" s="432">
        <f t="shared" si="108"/>
        <v>1.5714285714285714</v>
      </c>
      <c r="BA78" s="434" t="str">
        <f t="shared" si="109"/>
        <v>----</v>
      </c>
      <c r="BB78" s="435">
        <f t="shared" si="110"/>
        <v>0</v>
      </c>
      <c r="BC78" s="434" t="e">
        <f t="shared" si="111"/>
        <v>#VALUE!</v>
      </c>
      <c r="BD78" s="434">
        <f t="shared" si="112"/>
        <v>0</v>
      </c>
      <c r="BE78" s="434" t="e">
        <f t="shared" si="113"/>
        <v>#VALUE!</v>
      </c>
      <c r="BF78" s="436">
        <f t="shared" si="114"/>
        <v>1.5714285714285714</v>
      </c>
      <c r="BG78" s="437">
        <f t="shared" si="115"/>
        <v>2580</v>
      </c>
      <c r="BH78" s="434"/>
      <c r="BI78" s="455"/>
      <c r="BJ78" s="392"/>
      <c r="BK78" s="392"/>
      <c r="BL78" s="392"/>
      <c r="BM78" s="392"/>
      <c r="BN78" s="392"/>
      <c r="BO78" s="392"/>
      <c r="BP78" s="392"/>
      <c r="BQ78" s="392"/>
      <c r="BR78" s="392"/>
      <c r="BS78" s="392"/>
      <c r="BT78" s="392"/>
      <c r="BU78" s="392"/>
      <c r="BV78" s="392"/>
      <c r="BW78" s="392"/>
      <c r="BX78" s="392"/>
      <c r="BY78" s="392"/>
      <c r="BZ78" s="392"/>
      <c r="CA78" s="392"/>
      <c r="CB78" s="392"/>
      <c r="CC78" s="392"/>
      <c r="CD78" s="392"/>
      <c r="CE78" s="392"/>
      <c r="CF78" s="392"/>
      <c r="CG78" s="143"/>
      <c r="CH78" s="143"/>
      <c r="CI78" s="143"/>
      <c r="CJ78" s="143"/>
      <c r="CK78" s="407"/>
      <c r="CL78" s="405"/>
      <c r="CM78" s="572">
        <v>49</v>
      </c>
      <c r="CN78" s="573">
        <f t="shared" si="117"/>
        <v>11109</v>
      </c>
      <c r="CO78" s="574">
        <f t="shared" si="118"/>
        <v>10200</v>
      </c>
      <c r="CP78" s="575" t="str">
        <f t="shared" si="119"/>
        <v>n</v>
      </c>
      <c r="CQ78" s="576" t="str">
        <f t="shared" si="120"/>
        <v>n</v>
      </c>
      <c r="CR78" s="392"/>
      <c r="CS78" s="572">
        <v>99</v>
      </c>
      <c r="CT78" s="573">
        <f t="shared" si="121"/>
        <v>29384</v>
      </c>
      <c r="CU78" s="574">
        <f t="shared" si="122"/>
        <v>3860</v>
      </c>
      <c r="CV78" s="575" t="str">
        <f t="shared" si="123"/>
        <v>n</v>
      </c>
      <c r="CW78" s="576" t="str">
        <f t="shared" si="124"/>
        <v>n</v>
      </c>
      <c r="CX78" s="392"/>
      <c r="CY78" s="572">
        <v>149</v>
      </c>
      <c r="CZ78" s="577" t="str">
        <f t="shared" si="125"/>
        <v>----</v>
      </c>
      <c r="DA78" s="578" t="str">
        <f t="shared" si="126"/>
        <v>----</v>
      </c>
      <c r="DB78" s="575" t="str">
        <f t="shared" si="127"/>
        <v>n</v>
      </c>
      <c r="DC78" s="579" t="str">
        <f t="shared" si="128"/>
        <v>n</v>
      </c>
      <c r="DD78" s="407"/>
      <c r="DE78" s="405"/>
      <c r="DF78" s="392"/>
      <c r="DG78" s="392"/>
      <c r="DH78" s="392"/>
      <c r="DI78" s="392"/>
      <c r="DJ78" s="392"/>
      <c r="DK78" s="392"/>
      <c r="DL78" s="392"/>
      <c r="DM78" s="392"/>
      <c r="DN78" s="407"/>
      <c r="DO78" s="143"/>
      <c r="DP78" s="143"/>
      <c r="DQ78" s="143"/>
      <c r="DR78" s="143"/>
      <c r="DS78" s="143"/>
      <c r="DT78" s="143"/>
      <c r="DU78" s="143"/>
      <c r="DV78" s="143"/>
      <c r="DW78" s="143"/>
      <c r="DX78" s="143"/>
      <c r="DY78" s="143"/>
      <c r="DZ78" s="143"/>
      <c r="EA78" s="143"/>
      <c r="EB78" s="143"/>
      <c r="EC78" s="143"/>
      <c r="ED78" s="143"/>
      <c r="EE78" s="143"/>
      <c r="EF78" s="143"/>
      <c r="EG78" s="143"/>
      <c r="EH78" s="143"/>
      <c r="EI78" s="143"/>
      <c r="EJ78" s="143"/>
      <c r="EK78" s="143"/>
      <c r="EL78" s="143"/>
      <c r="EM78" s="143"/>
      <c r="EN78" s="143"/>
      <c r="EO78" s="143"/>
      <c r="EP78" s="143"/>
      <c r="EQ78" s="143"/>
      <c r="ER78" s="143"/>
      <c r="ES78" s="143"/>
      <c r="ET78" s="143"/>
      <c r="EU78" s="143"/>
      <c r="EV78" s="143"/>
      <c r="EW78" s="143"/>
      <c r="EX78" s="143"/>
      <c r="EY78" s="143"/>
      <c r="EZ78" s="143"/>
      <c r="FA78" s="143"/>
      <c r="FB78" s="143"/>
      <c r="FC78" s="143"/>
      <c r="FD78" s="143"/>
      <c r="FE78" s="143"/>
      <c r="FF78" s="143"/>
      <c r="FG78" s="143"/>
      <c r="FH78" s="143"/>
      <c r="FI78" s="143"/>
      <c r="FJ78" s="143"/>
      <c r="FK78" s="143"/>
      <c r="FL78" s="143"/>
      <c r="FM78" s="143"/>
      <c r="FN78" s="143"/>
      <c r="FO78" s="143"/>
      <c r="FP78" s="143"/>
      <c r="FQ78" s="143"/>
      <c r="FR78" s="143"/>
      <c r="FS78" s="143"/>
      <c r="FT78" s="143"/>
      <c r="FU78" s="143"/>
      <c r="FV78" s="143"/>
      <c r="FW78" s="143"/>
      <c r="FX78" s="143"/>
      <c r="FY78" s="143"/>
      <c r="FZ78" s="143"/>
      <c r="GA78" s="143"/>
      <c r="GB78" s="143"/>
      <c r="GC78" s="143"/>
      <c r="GD78" s="143"/>
      <c r="GE78" s="143"/>
      <c r="GF78" s="143"/>
      <c r="GG78" s="143"/>
      <c r="GH78" s="143"/>
      <c r="GI78" s="143"/>
      <c r="GJ78" s="143"/>
      <c r="GK78" s="143"/>
      <c r="GL78" s="143"/>
      <c r="GM78" s="143"/>
      <c r="GN78" s="143"/>
      <c r="GO78" s="143"/>
      <c r="GP78" s="143"/>
      <c r="GQ78" s="143"/>
      <c r="GR78" s="143"/>
      <c r="GS78" s="143"/>
      <c r="GT78" s="143"/>
      <c r="GU78" s="143"/>
    </row>
    <row r="79" spans="1:203" ht="13.8" thickBot="1" x14ac:dyDescent="0.3">
      <c r="A79" s="704" t="s">
        <v>40</v>
      </c>
      <c r="B79" s="704"/>
      <c r="C79" s="705"/>
      <c r="D79" s="704"/>
      <c r="E79" s="704"/>
      <c r="F79" s="704"/>
      <c r="G79" s="704"/>
      <c r="H79" s="704"/>
      <c r="I79" s="704"/>
      <c r="J79" s="704"/>
      <c r="K79" s="704"/>
      <c r="L79" s="704"/>
      <c r="M79" s="704"/>
      <c r="N79" s="704"/>
      <c r="O79" s="704"/>
      <c r="P79" s="405"/>
      <c r="Q79" s="431">
        <f t="shared" si="116"/>
        <v>58</v>
      </c>
      <c r="R79" s="776">
        <v>6752000</v>
      </c>
      <c r="S79" s="775">
        <v>14840</v>
      </c>
      <c r="T79" s="384">
        <f t="shared" si="82"/>
        <v>1940</v>
      </c>
      <c r="U79" s="428">
        <f t="shared" si="83"/>
        <v>1940</v>
      </c>
      <c r="V79" s="428">
        <f t="shared" si="84"/>
        <v>8</v>
      </c>
      <c r="W79" s="429">
        <f t="shared" si="85"/>
        <v>0</v>
      </c>
      <c r="X79" s="429">
        <f t="shared" si="86"/>
        <v>0</v>
      </c>
      <c r="Y79" s="429">
        <f t="shared" si="87"/>
        <v>0</v>
      </c>
      <c r="Z79" s="429">
        <f t="shared" si="88"/>
        <v>0</v>
      </c>
      <c r="AA79" s="429">
        <f t="shared" si="89"/>
        <v>0</v>
      </c>
      <c r="AB79" s="429">
        <f t="shared" si="90"/>
        <v>0</v>
      </c>
      <c r="AC79" s="429">
        <f t="shared" si="91"/>
        <v>0</v>
      </c>
      <c r="AD79" s="429">
        <f t="shared" si="92"/>
        <v>1</v>
      </c>
      <c r="AE79" s="429">
        <f t="shared" si="93"/>
        <v>0</v>
      </c>
      <c r="AF79" s="429">
        <f t="shared" si="94"/>
        <v>0</v>
      </c>
      <c r="AG79" s="429">
        <f t="shared" si="95"/>
        <v>0</v>
      </c>
      <c r="AH79" s="430">
        <f t="shared" si="96"/>
        <v>0</v>
      </c>
      <c r="AI79" s="781">
        <v>3510</v>
      </c>
      <c r="AJ79" s="766"/>
      <c r="AK79" s="766"/>
      <c r="AL79" s="782"/>
      <c r="AM79" s="413">
        <f t="shared" si="97"/>
        <v>0</v>
      </c>
      <c r="AN79" s="29"/>
      <c r="AO79" s="371" t="str">
        <f t="shared" si="98"/>
        <v>no outlier detected</v>
      </c>
      <c r="AP79" s="371" t="str">
        <f t="shared" si="99"/>
        <v>no outlier detected</v>
      </c>
      <c r="AQ79" s="806" t="str">
        <f t="shared" si="100"/>
        <v>----</v>
      </c>
      <c r="AR79" s="806"/>
      <c r="AS79" s="431">
        <f t="shared" si="101"/>
        <v>52</v>
      </c>
      <c r="AT79" s="432">
        <f t="shared" si="102"/>
        <v>2.5384615384615383</v>
      </c>
      <c r="AU79" s="433">
        <f t="shared" si="103"/>
        <v>8.1633713164599122</v>
      </c>
      <c r="AV79" s="433">
        <f t="shared" si="104"/>
        <v>0</v>
      </c>
      <c r="AW79" s="433">
        <f t="shared" si="105"/>
        <v>8.1633713164599122</v>
      </c>
      <c r="AX79" s="433" t="str">
        <f t="shared" si="106"/>
        <v>----</v>
      </c>
      <c r="AY79" s="432" t="str">
        <f t="shared" si="107"/>
        <v>----</v>
      </c>
      <c r="AZ79" s="432">
        <f t="shared" si="108"/>
        <v>2.5384615384615383</v>
      </c>
      <c r="BA79" s="434" t="str">
        <f t="shared" si="109"/>
        <v>----</v>
      </c>
      <c r="BB79" s="435">
        <f t="shared" si="110"/>
        <v>0</v>
      </c>
      <c r="BC79" s="434" t="e">
        <f t="shared" si="111"/>
        <v>#VALUE!</v>
      </c>
      <c r="BD79" s="434">
        <f t="shared" si="112"/>
        <v>0</v>
      </c>
      <c r="BE79" s="434" t="e">
        <f t="shared" si="113"/>
        <v>#VALUE!</v>
      </c>
      <c r="BF79" s="436">
        <f t="shared" si="114"/>
        <v>2.5384615384615383</v>
      </c>
      <c r="BG79" s="437">
        <f t="shared" si="115"/>
        <v>3510</v>
      </c>
      <c r="BH79" s="434"/>
      <c r="BI79" s="455"/>
      <c r="BJ79" s="392"/>
      <c r="BK79" s="392"/>
      <c r="BL79" s="392"/>
      <c r="BM79" s="392"/>
      <c r="BN79" s="392"/>
      <c r="BO79" s="392"/>
      <c r="BP79" s="392"/>
      <c r="BQ79" s="392"/>
      <c r="BR79" s="392"/>
      <c r="BS79" s="392"/>
      <c r="BT79" s="392"/>
      <c r="BU79" s="392"/>
      <c r="BV79" s="392"/>
      <c r="BW79" s="392"/>
      <c r="BX79" s="392"/>
      <c r="BY79" s="392"/>
      <c r="BZ79" s="392"/>
      <c r="CA79" s="392"/>
      <c r="CB79" s="392"/>
      <c r="CC79" s="392"/>
      <c r="CD79" s="392"/>
      <c r="CE79" s="392"/>
      <c r="CF79" s="392"/>
      <c r="CG79" s="143"/>
      <c r="CH79" s="143"/>
      <c r="CI79" s="143"/>
      <c r="CJ79" s="143"/>
      <c r="CK79" s="407"/>
      <c r="CL79" s="405"/>
      <c r="CM79" s="709">
        <v>50</v>
      </c>
      <c r="CN79" s="710">
        <f t="shared" si="117"/>
        <v>11482</v>
      </c>
      <c r="CO79" s="711">
        <f t="shared" si="118"/>
        <v>2280</v>
      </c>
      <c r="CP79" s="712" t="str">
        <f t="shared" si="119"/>
        <v>n</v>
      </c>
      <c r="CQ79" s="713" t="str">
        <f t="shared" si="120"/>
        <v>n</v>
      </c>
      <c r="CR79" s="392"/>
      <c r="CS79" s="709">
        <v>100</v>
      </c>
      <c r="CT79" s="710">
        <f t="shared" si="121"/>
        <v>29745</v>
      </c>
      <c r="CU79" s="711">
        <f t="shared" si="122"/>
        <v>2420</v>
      </c>
      <c r="CV79" s="712" t="str">
        <f t="shared" si="123"/>
        <v>n</v>
      </c>
      <c r="CW79" s="713" t="str">
        <f t="shared" si="124"/>
        <v>n</v>
      </c>
      <c r="CX79" s="392"/>
      <c r="CY79" s="709">
        <v>150</v>
      </c>
      <c r="CZ79" s="714" t="str">
        <f t="shared" si="125"/>
        <v>----</v>
      </c>
      <c r="DA79" s="715" t="str">
        <f t="shared" si="126"/>
        <v>----</v>
      </c>
      <c r="DB79" s="712" t="str">
        <f t="shared" si="127"/>
        <v>n</v>
      </c>
      <c r="DC79" s="716" t="str">
        <f t="shared" si="128"/>
        <v>n</v>
      </c>
      <c r="DD79" s="407"/>
      <c r="DE79" s="405"/>
      <c r="DF79" s="392"/>
      <c r="DG79" s="392"/>
      <c r="DH79" s="392"/>
      <c r="DI79" s="392"/>
      <c r="DJ79" s="392"/>
      <c r="DK79" s="392"/>
      <c r="DL79" s="392"/>
      <c r="DM79" s="392"/>
      <c r="DN79" s="407"/>
      <c r="DO79" s="143"/>
      <c r="DP79" s="143"/>
      <c r="DQ79" s="143"/>
      <c r="DR79" s="143"/>
      <c r="DS79" s="143"/>
      <c r="DT79" s="143"/>
      <c r="DU79" s="143"/>
      <c r="DV79" s="143"/>
      <c r="DW79" s="143"/>
      <c r="DX79" s="143"/>
      <c r="DY79" s="143"/>
      <c r="DZ79" s="143"/>
      <c r="EA79" s="143"/>
      <c r="EB79" s="143"/>
      <c r="EC79" s="143"/>
      <c r="ED79" s="143"/>
      <c r="EE79" s="143"/>
      <c r="EF79" s="143"/>
      <c r="EG79" s="143"/>
      <c r="EH79" s="143"/>
      <c r="EI79" s="143"/>
      <c r="EJ79" s="143"/>
      <c r="EK79" s="143"/>
      <c r="EL79" s="143"/>
      <c r="EM79" s="143"/>
      <c r="EN79" s="143"/>
      <c r="EO79" s="143"/>
      <c r="EP79" s="143"/>
      <c r="EQ79" s="143"/>
      <c r="ER79" s="143"/>
      <c r="ES79" s="143"/>
      <c r="ET79" s="143"/>
      <c r="EU79" s="143"/>
      <c r="EV79" s="143"/>
      <c r="EW79" s="143"/>
      <c r="EX79" s="143"/>
      <c r="EY79" s="143"/>
      <c r="EZ79" s="143"/>
      <c r="FA79" s="143"/>
      <c r="FB79" s="143"/>
      <c r="FC79" s="143"/>
      <c r="FD79" s="143"/>
      <c r="FE79" s="143"/>
      <c r="FF79" s="143"/>
      <c r="FG79" s="143"/>
      <c r="FH79" s="143"/>
      <c r="FI79" s="143"/>
      <c r="FJ79" s="143"/>
      <c r="FK79" s="143"/>
      <c r="FL79" s="143"/>
      <c r="FM79" s="143"/>
      <c r="FN79" s="143"/>
      <c r="FO79" s="143"/>
      <c r="FP79" s="143"/>
      <c r="FQ79" s="143"/>
      <c r="FR79" s="143"/>
      <c r="FS79" s="143"/>
      <c r="FT79" s="143"/>
      <c r="FU79" s="143"/>
      <c r="FV79" s="143"/>
      <c r="FW79" s="143"/>
      <c r="FX79" s="143"/>
      <c r="FY79" s="143"/>
      <c r="FZ79" s="143"/>
      <c r="GA79" s="143"/>
      <c r="GB79" s="143"/>
      <c r="GC79" s="143"/>
      <c r="GD79" s="143"/>
      <c r="GE79" s="143"/>
      <c r="GF79" s="143"/>
      <c r="GG79" s="143"/>
      <c r="GH79" s="143"/>
      <c r="GI79" s="143"/>
      <c r="GJ79" s="143"/>
      <c r="GK79" s="143"/>
      <c r="GL79" s="143"/>
      <c r="GM79" s="143"/>
      <c r="GN79" s="143"/>
      <c r="GO79" s="143"/>
      <c r="GP79" s="143"/>
      <c r="GQ79" s="143"/>
      <c r="GR79" s="143"/>
      <c r="GS79" s="143"/>
      <c r="GT79" s="143"/>
      <c r="GU79" s="143"/>
    </row>
    <row r="80" spans="1:203" ht="13.8" thickBot="1" x14ac:dyDescent="0.3">
      <c r="A80" s="704" t="s">
        <v>241</v>
      </c>
      <c r="B80" s="704"/>
      <c r="C80" s="705"/>
      <c r="D80" s="704"/>
      <c r="E80" s="704"/>
      <c r="F80" s="704"/>
      <c r="G80" s="704"/>
      <c r="H80" s="704"/>
      <c r="I80" s="704"/>
      <c r="J80" s="704"/>
      <c r="K80" s="704"/>
      <c r="L80" s="704"/>
      <c r="M80" s="704"/>
      <c r="N80" s="704"/>
      <c r="O80" s="704"/>
      <c r="P80" s="405"/>
      <c r="Q80" s="540">
        <f t="shared" si="116"/>
        <v>59</v>
      </c>
      <c r="R80" s="777">
        <v>6752000</v>
      </c>
      <c r="S80" s="778">
        <v>15122</v>
      </c>
      <c r="T80" s="539">
        <f t="shared" si="82"/>
        <v>1941</v>
      </c>
      <c r="U80" s="428">
        <f t="shared" si="83"/>
        <v>1941</v>
      </c>
      <c r="V80" s="428">
        <f t="shared" si="84"/>
        <v>5</v>
      </c>
      <c r="W80" s="429">
        <f t="shared" si="85"/>
        <v>0</v>
      </c>
      <c r="X80" s="429">
        <f t="shared" si="86"/>
        <v>0</v>
      </c>
      <c r="Y80" s="429">
        <f t="shared" si="87"/>
        <v>0</v>
      </c>
      <c r="Z80" s="429">
        <f t="shared" si="88"/>
        <v>0</v>
      </c>
      <c r="AA80" s="429">
        <f t="shared" si="89"/>
        <v>1</v>
      </c>
      <c r="AB80" s="429">
        <f t="shared" si="90"/>
        <v>0</v>
      </c>
      <c r="AC80" s="429">
        <f t="shared" si="91"/>
        <v>0</v>
      </c>
      <c r="AD80" s="429">
        <f t="shared" si="92"/>
        <v>0</v>
      </c>
      <c r="AE80" s="429">
        <f t="shared" si="93"/>
        <v>0</v>
      </c>
      <c r="AF80" s="429">
        <f t="shared" si="94"/>
        <v>0</v>
      </c>
      <c r="AG80" s="429">
        <f t="shared" si="95"/>
        <v>0</v>
      </c>
      <c r="AH80" s="430">
        <f t="shared" si="96"/>
        <v>0</v>
      </c>
      <c r="AI80" s="786">
        <v>2180</v>
      </c>
      <c r="AJ80" s="784"/>
      <c r="AK80" s="787"/>
      <c r="AL80" s="788"/>
      <c r="AM80" s="413">
        <f t="shared" si="97"/>
        <v>0</v>
      </c>
      <c r="AN80" s="30"/>
      <c r="AO80" s="372" t="str">
        <f t="shared" si="98"/>
        <v>no outlier detected</v>
      </c>
      <c r="AP80" s="372" t="str">
        <f t="shared" si="99"/>
        <v>no outlier detected</v>
      </c>
      <c r="AQ80" s="807" t="str">
        <f t="shared" si="100"/>
        <v>----</v>
      </c>
      <c r="AR80" s="807"/>
      <c r="AS80" s="540">
        <f t="shared" si="101"/>
        <v>102</v>
      </c>
      <c r="AT80" s="541">
        <f t="shared" si="102"/>
        <v>1.2941176470588236</v>
      </c>
      <c r="AU80" s="542">
        <f t="shared" si="103"/>
        <v>7.6870801557831347</v>
      </c>
      <c r="AV80" s="542">
        <f t="shared" si="104"/>
        <v>0</v>
      </c>
      <c r="AW80" s="542">
        <f t="shared" si="105"/>
        <v>7.6870801557831347</v>
      </c>
      <c r="AX80" s="542" t="str">
        <f t="shared" si="106"/>
        <v>----</v>
      </c>
      <c r="AY80" s="541" t="str">
        <f t="shared" si="107"/>
        <v>----</v>
      </c>
      <c r="AZ80" s="541">
        <f t="shared" si="108"/>
        <v>1.2941176470588236</v>
      </c>
      <c r="BA80" s="434" t="str">
        <f t="shared" si="109"/>
        <v>----</v>
      </c>
      <c r="BB80" s="435">
        <f t="shared" si="110"/>
        <v>0</v>
      </c>
      <c r="BC80" s="434" t="e">
        <f t="shared" si="111"/>
        <v>#VALUE!</v>
      </c>
      <c r="BD80" s="434">
        <f t="shared" si="112"/>
        <v>0</v>
      </c>
      <c r="BE80" s="434" t="e">
        <f t="shared" si="113"/>
        <v>#VALUE!</v>
      </c>
      <c r="BF80" s="436">
        <f t="shared" si="114"/>
        <v>1.2941176470588236</v>
      </c>
      <c r="BG80" s="437">
        <f t="shared" si="115"/>
        <v>2180</v>
      </c>
      <c r="BH80" s="434"/>
      <c r="BI80" s="717"/>
      <c r="BJ80" s="703"/>
      <c r="BK80" s="703"/>
      <c r="BL80" s="703"/>
      <c r="BM80" s="703"/>
      <c r="BN80" s="703"/>
      <c r="BO80" s="703"/>
      <c r="BP80" s="703"/>
      <c r="BQ80" s="703"/>
      <c r="BR80" s="703"/>
      <c r="BS80" s="703"/>
      <c r="BT80" s="703"/>
      <c r="BU80" s="703"/>
      <c r="BV80" s="703"/>
      <c r="BW80" s="703"/>
      <c r="BX80" s="703"/>
      <c r="BY80" s="703"/>
      <c r="BZ80" s="703"/>
      <c r="CA80" s="703"/>
      <c r="CB80" s="703"/>
      <c r="CC80" s="703"/>
      <c r="CD80" s="703"/>
      <c r="CE80" s="703"/>
      <c r="CF80" s="703"/>
      <c r="CG80" s="703"/>
      <c r="CH80" s="703"/>
      <c r="CI80" s="703"/>
      <c r="CJ80" s="703"/>
      <c r="CK80" s="718"/>
      <c r="CL80" s="719"/>
      <c r="CM80" s="703"/>
      <c r="CN80" s="703"/>
      <c r="CO80" s="703"/>
      <c r="CP80" s="703"/>
      <c r="CQ80" s="703"/>
      <c r="CR80" s="703"/>
      <c r="CS80" s="703"/>
      <c r="CT80" s="703"/>
      <c r="CU80" s="703"/>
      <c r="CV80" s="703"/>
      <c r="CW80" s="703"/>
      <c r="CX80" s="703"/>
      <c r="CY80" s="703"/>
      <c r="CZ80" s="703"/>
      <c r="DA80" s="703"/>
      <c r="DB80" s="703"/>
      <c r="DC80" s="703"/>
      <c r="DD80" s="718"/>
      <c r="DE80" s="719"/>
      <c r="DF80" s="703"/>
      <c r="DG80" s="703"/>
      <c r="DH80" s="703"/>
      <c r="DI80" s="703"/>
      <c r="DJ80" s="703"/>
      <c r="DK80" s="703"/>
      <c r="DL80" s="703"/>
      <c r="DM80" s="703"/>
      <c r="DN80" s="718"/>
      <c r="DO80" s="143"/>
      <c r="DP80" s="143"/>
      <c r="DQ80" s="143"/>
      <c r="DR80" s="143"/>
      <c r="DS80" s="143"/>
      <c r="DT80" s="143"/>
      <c r="DU80" s="143"/>
      <c r="DV80" s="143"/>
      <c r="DW80" s="143"/>
      <c r="DX80" s="143"/>
      <c r="DY80" s="143"/>
      <c r="DZ80" s="143"/>
      <c r="EA80" s="143"/>
      <c r="EB80" s="143"/>
      <c r="EC80" s="143"/>
      <c r="ED80" s="143"/>
      <c r="EE80" s="143"/>
      <c r="EF80" s="143"/>
      <c r="EG80" s="143"/>
      <c r="EH80" s="143"/>
      <c r="EI80" s="143"/>
      <c r="EJ80" s="143"/>
      <c r="EK80" s="143"/>
      <c r="EL80" s="143"/>
      <c r="EM80" s="143"/>
      <c r="EN80" s="143"/>
      <c r="EO80" s="143"/>
      <c r="EP80" s="143"/>
      <c r="EQ80" s="143"/>
      <c r="ER80" s="143"/>
      <c r="ES80" s="143"/>
      <c r="ET80" s="143"/>
      <c r="EU80" s="143"/>
      <c r="EV80" s="143"/>
      <c r="EW80" s="143"/>
      <c r="EX80" s="143"/>
      <c r="EY80" s="143"/>
      <c r="EZ80" s="143"/>
      <c r="FA80" s="143"/>
      <c r="FB80" s="143"/>
      <c r="FC80" s="143"/>
      <c r="FD80" s="143"/>
      <c r="FE80" s="143"/>
      <c r="FF80" s="143"/>
      <c r="FG80" s="143"/>
      <c r="FH80" s="143"/>
      <c r="FI80" s="143"/>
      <c r="FJ80" s="143"/>
      <c r="FK80" s="143"/>
      <c r="FL80" s="143"/>
      <c r="FM80" s="143"/>
      <c r="FN80" s="143"/>
      <c r="FO80" s="143"/>
      <c r="FP80" s="143"/>
      <c r="FQ80" s="143"/>
      <c r="FR80" s="143"/>
      <c r="FS80" s="143"/>
      <c r="FT80" s="143"/>
      <c r="FU80" s="143"/>
      <c r="FV80" s="143"/>
      <c r="FW80" s="143"/>
      <c r="FX80" s="143"/>
      <c r="FY80" s="143"/>
      <c r="FZ80" s="143"/>
      <c r="GA80" s="143"/>
      <c r="GB80" s="143"/>
      <c r="GC80" s="143"/>
      <c r="GD80" s="143"/>
      <c r="GE80" s="143"/>
      <c r="GF80" s="143"/>
      <c r="GG80" s="143"/>
      <c r="GH80" s="143"/>
      <c r="GI80" s="143"/>
      <c r="GJ80" s="143"/>
      <c r="GK80" s="143"/>
      <c r="GL80" s="143"/>
      <c r="GM80" s="143"/>
      <c r="GN80" s="143"/>
      <c r="GO80" s="143"/>
      <c r="GP80" s="143"/>
      <c r="GQ80" s="143"/>
      <c r="GR80" s="143"/>
      <c r="GS80" s="143"/>
      <c r="GT80" s="143"/>
      <c r="GU80" s="143"/>
    </row>
    <row r="81" spans="1:203" ht="13.8" thickTop="1" x14ac:dyDescent="0.25">
      <c r="A81" s="704" t="s">
        <v>242</v>
      </c>
      <c r="B81" s="704"/>
      <c r="C81" s="705"/>
      <c r="D81" s="704"/>
      <c r="E81" s="704"/>
      <c r="F81" s="704"/>
      <c r="G81" s="704"/>
      <c r="H81" s="704"/>
      <c r="I81" s="704"/>
      <c r="J81" s="704"/>
      <c r="K81" s="704"/>
      <c r="L81" s="704"/>
      <c r="M81" s="704"/>
      <c r="N81" s="704"/>
      <c r="O81" s="704"/>
      <c r="P81" s="405"/>
      <c r="Q81" s="431">
        <f t="shared" si="116"/>
        <v>60</v>
      </c>
      <c r="R81" s="776">
        <v>6752000</v>
      </c>
      <c r="S81" s="775">
        <v>15504</v>
      </c>
      <c r="T81" s="384">
        <f t="shared" si="82"/>
        <v>1942</v>
      </c>
      <c r="U81" s="428">
        <f t="shared" si="83"/>
        <v>1942</v>
      </c>
      <c r="V81" s="428">
        <f t="shared" si="84"/>
        <v>6</v>
      </c>
      <c r="W81" s="429">
        <f t="shared" si="85"/>
        <v>0</v>
      </c>
      <c r="X81" s="429">
        <f t="shared" si="86"/>
        <v>0</v>
      </c>
      <c r="Y81" s="429">
        <f t="shared" si="87"/>
        <v>0</v>
      </c>
      <c r="Z81" s="429">
        <f t="shared" si="88"/>
        <v>0</v>
      </c>
      <c r="AA81" s="429">
        <f t="shared" si="89"/>
        <v>0</v>
      </c>
      <c r="AB81" s="429">
        <f t="shared" si="90"/>
        <v>1</v>
      </c>
      <c r="AC81" s="429">
        <f t="shared" si="91"/>
        <v>0</v>
      </c>
      <c r="AD81" s="429">
        <f t="shared" si="92"/>
        <v>0</v>
      </c>
      <c r="AE81" s="429">
        <f t="shared" si="93"/>
        <v>0</v>
      </c>
      <c r="AF81" s="429">
        <f t="shared" si="94"/>
        <v>0</v>
      </c>
      <c r="AG81" s="429">
        <f t="shared" si="95"/>
        <v>0</v>
      </c>
      <c r="AH81" s="430">
        <f t="shared" si="96"/>
        <v>0</v>
      </c>
      <c r="AI81" s="789">
        <v>3300</v>
      </c>
      <c r="AJ81" s="766"/>
      <c r="AK81" s="790"/>
      <c r="AL81" s="791"/>
      <c r="AM81" s="413">
        <f t="shared" si="97"/>
        <v>0</v>
      </c>
      <c r="AN81" s="30"/>
      <c r="AO81" s="371" t="str">
        <f t="shared" si="98"/>
        <v>no outlier detected</v>
      </c>
      <c r="AP81" s="371" t="str">
        <f t="shared" si="99"/>
        <v>no outlier detected</v>
      </c>
      <c r="AQ81" s="806" t="str">
        <f t="shared" si="100"/>
        <v>----</v>
      </c>
      <c r="AR81" s="806"/>
      <c r="AS81" s="431">
        <f t="shared" si="101"/>
        <v>58</v>
      </c>
      <c r="AT81" s="432">
        <f t="shared" si="102"/>
        <v>2.2758620689655173</v>
      </c>
      <c r="AU81" s="433">
        <f t="shared" si="103"/>
        <v>8.1016777474545716</v>
      </c>
      <c r="AV81" s="433">
        <f t="shared" si="104"/>
        <v>0</v>
      </c>
      <c r="AW81" s="433">
        <f t="shared" si="105"/>
        <v>8.1016777474545716</v>
      </c>
      <c r="AX81" s="433" t="str">
        <f t="shared" si="106"/>
        <v>----</v>
      </c>
      <c r="AY81" s="432" t="str">
        <f t="shared" si="107"/>
        <v>----</v>
      </c>
      <c r="AZ81" s="432">
        <f t="shared" si="108"/>
        <v>2.2758620689655173</v>
      </c>
      <c r="BA81" s="434" t="str">
        <f t="shared" si="109"/>
        <v>----</v>
      </c>
      <c r="BB81" s="435">
        <f t="shared" si="110"/>
        <v>0</v>
      </c>
      <c r="BC81" s="434" t="e">
        <f t="shared" si="111"/>
        <v>#VALUE!</v>
      </c>
      <c r="BD81" s="434">
        <f t="shared" si="112"/>
        <v>0</v>
      </c>
      <c r="BE81" s="434" t="e">
        <f t="shared" si="113"/>
        <v>#VALUE!</v>
      </c>
      <c r="BF81" s="436">
        <f t="shared" si="114"/>
        <v>2.2758620689655173</v>
      </c>
      <c r="BG81" s="437">
        <f t="shared" si="115"/>
        <v>3300</v>
      </c>
      <c r="BH81" s="434"/>
      <c r="BI81" s="434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3"/>
      <c r="CH81" s="143"/>
      <c r="CI81" s="143"/>
      <c r="CJ81" s="143"/>
      <c r="CK81" s="143"/>
      <c r="CL81" s="143"/>
      <c r="CM81" s="143"/>
      <c r="CN81" s="143"/>
      <c r="CO81" s="143"/>
      <c r="CP81" s="143"/>
      <c r="CQ81" s="143"/>
      <c r="CR81" s="143"/>
      <c r="CS81" s="143"/>
      <c r="CT81" s="143"/>
      <c r="CU81" s="143"/>
      <c r="CV81" s="143"/>
      <c r="CW81" s="143"/>
      <c r="CX81" s="143"/>
      <c r="CY81" s="143"/>
      <c r="CZ81" s="143"/>
      <c r="DA81" s="143"/>
      <c r="DB81" s="143"/>
      <c r="DC81" s="143"/>
      <c r="DD81" s="143"/>
      <c r="DE81" s="143"/>
      <c r="DF81" s="143"/>
      <c r="DG81" s="143"/>
      <c r="DH81" s="143"/>
      <c r="DI81" s="143"/>
      <c r="DJ81" s="143"/>
      <c r="DK81" s="143"/>
      <c r="DL81" s="143"/>
      <c r="DM81" s="143"/>
      <c r="DN81" s="143"/>
      <c r="DO81" s="143"/>
      <c r="DP81" s="143"/>
      <c r="DQ81" s="143"/>
      <c r="DR81" s="143"/>
      <c r="DS81" s="143"/>
      <c r="DT81" s="143"/>
      <c r="DU81" s="143"/>
      <c r="DV81" s="143"/>
      <c r="DW81" s="143"/>
      <c r="DX81" s="143"/>
      <c r="DY81" s="143"/>
      <c r="DZ81" s="143"/>
      <c r="EA81" s="143"/>
      <c r="EB81" s="143"/>
      <c r="EC81" s="143"/>
      <c r="ED81" s="143"/>
      <c r="EE81" s="143"/>
      <c r="EF81" s="143"/>
      <c r="EG81" s="143"/>
      <c r="EH81" s="143"/>
      <c r="EI81" s="143"/>
      <c r="EJ81" s="143"/>
      <c r="EK81" s="143"/>
      <c r="EL81" s="143"/>
      <c r="EM81" s="143"/>
      <c r="EN81" s="143"/>
      <c r="EO81" s="143"/>
      <c r="EP81" s="143"/>
      <c r="EQ81" s="143"/>
      <c r="ER81" s="143"/>
      <c r="ES81" s="143"/>
      <c r="ET81" s="143"/>
      <c r="EU81" s="143"/>
      <c r="EV81" s="143"/>
      <c r="EW81" s="143"/>
      <c r="EX81" s="143"/>
      <c r="EY81" s="143"/>
      <c r="EZ81" s="143"/>
      <c r="FA81" s="143"/>
      <c r="FB81" s="143"/>
      <c r="FC81" s="143"/>
      <c r="FD81" s="143"/>
      <c r="FE81" s="143"/>
      <c r="FF81" s="143"/>
      <c r="FG81" s="143"/>
      <c r="FH81" s="143"/>
      <c r="FI81" s="143"/>
      <c r="FJ81" s="143"/>
      <c r="FK81" s="143"/>
      <c r="FL81" s="143"/>
      <c r="FM81" s="143"/>
      <c r="FN81" s="143"/>
      <c r="FO81" s="143"/>
      <c r="FP81" s="143"/>
      <c r="FQ81" s="143"/>
      <c r="FR81" s="143"/>
      <c r="FS81" s="143"/>
      <c r="FT81" s="143"/>
      <c r="FU81" s="143"/>
      <c r="FV81" s="143"/>
      <c r="FW81" s="143"/>
      <c r="FX81" s="143"/>
      <c r="FY81" s="143"/>
      <c r="FZ81" s="143"/>
      <c r="GA81" s="143"/>
      <c r="GB81" s="143"/>
      <c r="GC81" s="143"/>
      <c r="GD81" s="143"/>
      <c r="GE81" s="143"/>
      <c r="GF81" s="143"/>
      <c r="GG81" s="143"/>
      <c r="GH81" s="143"/>
      <c r="GI81" s="143"/>
      <c r="GJ81" s="143"/>
      <c r="GK81" s="143"/>
      <c r="GL81" s="143"/>
      <c r="GM81" s="143"/>
      <c r="GN81" s="143"/>
      <c r="GO81" s="143"/>
      <c r="GP81" s="143"/>
      <c r="GQ81" s="143"/>
      <c r="GR81" s="143"/>
      <c r="GS81" s="143"/>
      <c r="GT81" s="143"/>
      <c r="GU81" s="143"/>
    </row>
    <row r="82" spans="1:203" x14ac:dyDescent="0.25">
      <c r="A82" s="704" t="s">
        <v>124</v>
      </c>
      <c r="B82" s="704"/>
      <c r="C82" s="705"/>
      <c r="D82" s="704"/>
      <c r="E82" s="704"/>
      <c r="F82" s="704"/>
      <c r="G82" s="704"/>
      <c r="H82" s="704"/>
      <c r="I82" s="704"/>
      <c r="J82" s="704"/>
      <c r="K82" s="704"/>
      <c r="L82" s="704"/>
      <c r="M82" s="704"/>
      <c r="N82" s="704"/>
      <c r="O82" s="704"/>
      <c r="P82" s="405"/>
      <c r="Q82" s="431">
        <f t="shared" si="116"/>
        <v>61</v>
      </c>
      <c r="R82" s="776">
        <v>6752000</v>
      </c>
      <c r="S82" s="775">
        <v>15859</v>
      </c>
      <c r="T82" s="384">
        <f t="shared" si="82"/>
        <v>1943</v>
      </c>
      <c r="U82" s="428">
        <f t="shared" si="83"/>
        <v>1943</v>
      </c>
      <c r="V82" s="428">
        <f t="shared" si="84"/>
        <v>6</v>
      </c>
      <c r="W82" s="429">
        <f t="shared" si="85"/>
        <v>0</v>
      </c>
      <c r="X82" s="429">
        <f t="shared" si="86"/>
        <v>0</v>
      </c>
      <c r="Y82" s="429">
        <f t="shared" si="87"/>
        <v>0</v>
      </c>
      <c r="Z82" s="429">
        <f t="shared" si="88"/>
        <v>0</v>
      </c>
      <c r="AA82" s="429">
        <f t="shared" si="89"/>
        <v>0</v>
      </c>
      <c r="AB82" s="429">
        <f t="shared" si="90"/>
        <v>1</v>
      </c>
      <c r="AC82" s="429">
        <f t="shared" si="91"/>
        <v>0</v>
      </c>
      <c r="AD82" s="429">
        <f t="shared" si="92"/>
        <v>0</v>
      </c>
      <c r="AE82" s="429">
        <f t="shared" si="93"/>
        <v>0</v>
      </c>
      <c r="AF82" s="429">
        <f t="shared" si="94"/>
        <v>0</v>
      </c>
      <c r="AG82" s="429">
        <f t="shared" si="95"/>
        <v>0</v>
      </c>
      <c r="AH82" s="430">
        <f t="shared" si="96"/>
        <v>0</v>
      </c>
      <c r="AI82" s="789">
        <v>3380</v>
      </c>
      <c r="AJ82" s="766"/>
      <c r="AK82" s="790"/>
      <c r="AL82" s="791"/>
      <c r="AM82" s="413">
        <f t="shared" si="97"/>
        <v>0</v>
      </c>
      <c r="AN82" s="30"/>
      <c r="AO82" s="371" t="str">
        <f t="shared" si="98"/>
        <v>no outlier detected</v>
      </c>
      <c r="AP82" s="371" t="str">
        <f t="shared" si="99"/>
        <v>no outlier detected</v>
      </c>
      <c r="AQ82" s="806" t="str">
        <f t="shared" si="100"/>
        <v>----</v>
      </c>
      <c r="AR82" s="806"/>
      <c r="AS82" s="431">
        <f t="shared" si="101"/>
        <v>56</v>
      </c>
      <c r="AT82" s="432">
        <f t="shared" si="102"/>
        <v>2.3571428571428572</v>
      </c>
      <c r="AU82" s="433">
        <f t="shared" si="103"/>
        <v>8.1256309884770648</v>
      </c>
      <c r="AV82" s="433">
        <f t="shared" si="104"/>
        <v>0</v>
      </c>
      <c r="AW82" s="433">
        <f t="shared" si="105"/>
        <v>8.1256309884770648</v>
      </c>
      <c r="AX82" s="433" t="str">
        <f t="shared" si="106"/>
        <v>----</v>
      </c>
      <c r="AY82" s="432" t="str">
        <f t="shared" si="107"/>
        <v>----</v>
      </c>
      <c r="AZ82" s="432">
        <f t="shared" si="108"/>
        <v>2.3571428571428572</v>
      </c>
      <c r="BA82" s="434" t="str">
        <f t="shared" si="109"/>
        <v>----</v>
      </c>
      <c r="BB82" s="435">
        <f t="shared" si="110"/>
        <v>0</v>
      </c>
      <c r="BC82" s="434" t="e">
        <f t="shared" si="111"/>
        <v>#VALUE!</v>
      </c>
      <c r="BD82" s="434">
        <f t="shared" si="112"/>
        <v>0</v>
      </c>
      <c r="BE82" s="434" t="e">
        <f t="shared" si="113"/>
        <v>#VALUE!</v>
      </c>
      <c r="BF82" s="436">
        <f t="shared" si="114"/>
        <v>2.3571428571428572</v>
      </c>
      <c r="BG82" s="437">
        <f t="shared" si="115"/>
        <v>3380</v>
      </c>
      <c r="BH82" s="434"/>
      <c r="BI82" s="434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3"/>
      <c r="CH82" s="143"/>
      <c r="CI82" s="143"/>
      <c r="CJ82" s="143"/>
      <c r="CK82" s="143"/>
      <c r="CL82" s="143"/>
      <c r="CM82" s="143"/>
      <c r="CN82" s="143"/>
      <c r="CO82" s="143"/>
      <c r="CP82" s="143"/>
      <c r="CQ82" s="143">
        <f>IF(OR($AK$15="&gt;0.4",$AK$15="&lt;-0.4"),1,2)</f>
        <v>1</v>
      </c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  <c r="DC82" s="143"/>
      <c r="DD82" s="143"/>
      <c r="DE82" s="143"/>
      <c r="DF82" s="143"/>
      <c r="DG82" s="143"/>
      <c r="DH82" s="143"/>
      <c r="DI82" s="143"/>
      <c r="DJ82" s="143"/>
      <c r="DK82" s="143"/>
      <c r="DL82" s="143"/>
      <c r="DM82" s="143"/>
      <c r="DN82" s="143"/>
      <c r="DO82" s="143"/>
      <c r="DP82" s="143"/>
      <c r="DQ82" s="143"/>
      <c r="DR82" s="143"/>
      <c r="DS82" s="143"/>
      <c r="DT82" s="143"/>
      <c r="DU82" s="143"/>
      <c r="DV82" s="143"/>
      <c r="DW82" s="143"/>
      <c r="DX82" s="143"/>
      <c r="DY82" s="143"/>
      <c r="DZ82" s="143"/>
      <c r="EA82" s="143"/>
      <c r="EB82" s="143"/>
      <c r="EC82" s="143"/>
      <c r="ED82" s="143"/>
      <c r="EE82" s="143"/>
      <c r="EF82" s="143"/>
      <c r="EG82" s="143"/>
      <c r="EH82" s="143"/>
      <c r="EI82" s="143"/>
      <c r="EJ82" s="143"/>
      <c r="EK82" s="143"/>
      <c r="EL82" s="143"/>
      <c r="EM82" s="143"/>
      <c r="EN82" s="143"/>
      <c r="EO82" s="143"/>
      <c r="EP82" s="143"/>
      <c r="EQ82" s="143"/>
      <c r="ER82" s="143"/>
      <c r="ES82" s="143"/>
      <c r="ET82" s="143"/>
      <c r="EU82" s="143"/>
      <c r="EV82" s="143"/>
      <c r="EW82" s="143"/>
      <c r="EX82" s="143"/>
      <c r="EY82" s="143"/>
      <c r="EZ82" s="143"/>
      <c r="FA82" s="143"/>
      <c r="FB82" s="143"/>
      <c r="FC82" s="143"/>
      <c r="FD82" s="143"/>
      <c r="FE82" s="143"/>
      <c r="FF82" s="143"/>
      <c r="FG82" s="143"/>
      <c r="FH82" s="143"/>
      <c r="FI82" s="143"/>
      <c r="FJ82" s="143"/>
      <c r="FK82" s="143"/>
      <c r="FL82" s="143"/>
      <c r="FM82" s="143"/>
      <c r="FN82" s="143"/>
      <c r="FO82" s="143"/>
      <c r="FP82" s="143"/>
      <c r="FQ82" s="143"/>
      <c r="FR82" s="143"/>
      <c r="FS82" s="143"/>
      <c r="FT82" s="143"/>
      <c r="FU82" s="143"/>
      <c r="FV82" s="143"/>
      <c r="FW82" s="143"/>
      <c r="FX82" s="143"/>
      <c r="FY82" s="143"/>
      <c r="FZ82" s="143"/>
      <c r="GA82" s="143"/>
      <c r="GB82" s="143"/>
      <c r="GC82" s="143"/>
      <c r="GD82" s="143"/>
      <c r="GE82" s="143"/>
      <c r="GF82" s="143"/>
      <c r="GG82" s="143"/>
      <c r="GH82" s="143"/>
      <c r="GI82" s="143"/>
      <c r="GJ82" s="143"/>
      <c r="GK82" s="143"/>
      <c r="GL82" s="143"/>
      <c r="GM82" s="143"/>
      <c r="GN82" s="143"/>
      <c r="GO82" s="143"/>
      <c r="GP82" s="143"/>
      <c r="GQ82" s="143"/>
      <c r="GR82" s="143"/>
      <c r="GS82" s="143"/>
      <c r="GT82" s="143"/>
      <c r="GU82" s="143"/>
    </row>
    <row r="83" spans="1:203" x14ac:dyDescent="0.25">
      <c r="A83" s="704" t="s">
        <v>41</v>
      </c>
      <c r="B83" s="704"/>
      <c r="C83" s="705"/>
      <c r="D83" s="704"/>
      <c r="E83" s="704"/>
      <c r="F83" s="704"/>
      <c r="G83" s="704"/>
      <c r="H83" s="704"/>
      <c r="I83" s="704"/>
      <c r="J83" s="704"/>
      <c r="K83" s="704"/>
      <c r="L83" s="704"/>
      <c r="M83" s="704"/>
      <c r="N83" s="704"/>
      <c r="O83" s="704"/>
      <c r="P83" s="405"/>
      <c r="Q83" s="431">
        <f t="shared" si="116"/>
        <v>62</v>
      </c>
      <c r="R83" s="776">
        <v>6752000</v>
      </c>
      <c r="S83" s="775">
        <v>16233</v>
      </c>
      <c r="T83" s="384">
        <f t="shared" si="82"/>
        <v>1944</v>
      </c>
      <c r="U83" s="428">
        <f t="shared" si="83"/>
        <v>1944</v>
      </c>
      <c r="V83" s="428">
        <f t="shared" si="84"/>
        <v>6</v>
      </c>
      <c r="W83" s="429">
        <f t="shared" si="85"/>
        <v>0</v>
      </c>
      <c r="X83" s="429">
        <f t="shared" si="86"/>
        <v>0</v>
      </c>
      <c r="Y83" s="429">
        <f t="shared" si="87"/>
        <v>0</v>
      </c>
      <c r="Z83" s="429">
        <f t="shared" si="88"/>
        <v>0</v>
      </c>
      <c r="AA83" s="429">
        <f t="shared" si="89"/>
        <v>0</v>
      </c>
      <c r="AB83" s="429">
        <f t="shared" si="90"/>
        <v>1</v>
      </c>
      <c r="AC83" s="429">
        <f t="shared" si="91"/>
        <v>0</v>
      </c>
      <c r="AD83" s="429">
        <f t="shared" si="92"/>
        <v>0</v>
      </c>
      <c r="AE83" s="429">
        <f t="shared" si="93"/>
        <v>0</v>
      </c>
      <c r="AF83" s="429">
        <f t="shared" si="94"/>
        <v>0</v>
      </c>
      <c r="AG83" s="429">
        <f t="shared" si="95"/>
        <v>0</v>
      </c>
      <c r="AH83" s="430">
        <f t="shared" si="96"/>
        <v>0</v>
      </c>
      <c r="AI83" s="789">
        <v>2770</v>
      </c>
      <c r="AJ83" s="766"/>
      <c r="AK83" s="790"/>
      <c r="AL83" s="791"/>
      <c r="AM83" s="413">
        <f t="shared" si="97"/>
        <v>0</v>
      </c>
      <c r="AN83" s="30"/>
      <c r="AO83" s="371" t="str">
        <f t="shared" si="98"/>
        <v>no outlier detected</v>
      </c>
      <c r="AP83" s="371" t="str">
        <f t="shared" si="99"/>
        <v>no outlier detected</v>
      </c>
      <c r="AQ83" s="806" t="str">
        <f t="shared" si="100"/>
        <v>----</v>
      </c>
      <c r="AR83" s="806"/>
      <c r="AS83" s="431">
        <f t="shared" si="101"/>
        <v>76</v>
      </c>
      <c r="AT83" s="432">
        <f t="shared" si="102"/>
        <v>1.736842105263158</v>
      </c>
      <c r="AU83" s="433">
        <f t="shared" si="103"/>
        <v>7.9266025991813844</v>
      </c>
      <c r="AV83" s="433">
        <f t="shared" si="104"/>
        <v>0</v>
      </c>
      <c r="AW83" s="433">
        <f t="shared" si="105"/>
        <v>7.9266025991813844</v>
      </c>
      <c r="AX83" s="433" t="str">
        <f t="shared" si="106"/>
        <v>----</v>
      </c>
      <c r="AY83" s="432" t="str">
        <f t="shared" si="107"/>
        <v>----</v>
      </c>
      <c r="AZ83" s="432">
        <f t="shared" si="108"/>
        <v>1.736842105263158</v>
      </c>
      <c r="BA83" s="434" t="str">
        <f t="shared" si="109"/>
        <v>----</v>
      </c>
      <c r="BB83" s="435">
        <f t="shared" si="110"/>
        <v>0</v>
      </c>
      <c r="BC83" s="434" t="e">
        <f t="shared" si="111"/>
        <v>#VALUE!</v>
      </c>
      <c r="BD83" s="434">
        <f t="shared" si="112"/>
        <v>0</v>
      </c>
      <c r="BE83" s="434" t="e">
        <f t="shared" si="113"/>
        <v>#VALUE!</v>
      </c>
      <c r="BF83" s="436">
        <f t="shared" si="114"/>
        <v>1.736842105263158</v>
      </c>
      <c r="BG83" s="437">
        <f t="shared" si="115"/>
        <v>2770</v>
      </c>
      <c r="BH83" s="434"/>
      <c r="BI83" s="434"/>
      <c r="BJ83" s="143"/>
      <c r="BK83" s="143"/>
      <c r="BL83" s="143"/>
      <c r="BM83" s="143"/>
      <c r="BN83" s="143"/>
      <c r="BO83" s="143"/>
      <c r="BP83" s="143"/>
      <c r="BQ83" s="143"/>
      <c r="BR83" s="143"/>
      <c r="BS83" s="143"/>
      <c r="BT83" s="143"/>
      <c r="BU83" s="143"/>
      <c r="BV83" s="143"/>
      <c r="BW83" s="143"/>
      <c r="BX83" s="143"/>
      <c r="BY83" s="143"/>
      <c r="BZ83" s="143"/>
      <c r="CA83" s="143"/>
      <c r="CB83" s="143"/>
      <c r="CC83" s="143"/>
      <c r="CD83" s="143"/>
      <c r="CE83" s="143"/>
      <c r="CF83" s="143"/>
      <c r="CG83" s="411" t="s">
        <v>195</v>
      </c>
      <c r="CH83" s="720"/>
      <c r="CI83" s="720"/>
      <c r="CJ83" s="411" t="s">
        <v>1</v>
      </c>
      <c r="CK83" s="143"/>
      <c r="CL83" s="143"/>
      <c r="CM83" s="143"/>
      <c r="CN83" s="143"/>
      <c r="CO83" s="143"/>
      <c r="CP83" s="143"/>
      <c r="CQ83" s="143"/>
      <c r="CR83" s="143"/>
      <c r="CS83" s="143"/>
      <c r="CT83" s="143"/>
      <c r="CU83" s="143"/>
      <c r="CV83" s="143"/>
      <c r="CW83" s="143"/>
      <c r="CX83" s="143"/>
      <c r="CY83" s="143"/>
      <c r="CZ83" s="143"/>
      <c r="DA83" s="143"/>
      <c r="DB83" s="143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3"/>
      <c r="DO83" s="143"/>
      <c r="DP83" s="143"/>
      <c r="DQ83" s="143"/>
      <c r="DR83" s="143"/>
      <c r="DS83" s="143"/>
      <c r="DT83" s="143"/>
      <c r="DU83" s="143"/>
      <c r="DV83" s="143"/>
      <c r="DW83" s="143"/>
      <c r="DX83" s="143"/>
      <c r="DY83" s="143"/>
      <c r="DZ83" s="143"/>
      <c r="EA83" s="143"/>
      <c r="EB83" s="143"/>
      <c r="EC83" s="143"/>
      <c r="ED83" s="143"/>
      <c r="EE83" s="143"/>
      <c r="EF83" s="143"/>
      <c r="EG83" s="143"/>
      <c r="EH83" s="143"/>
      <c r="EI83" s="143"/>
      <c r="EJ83" s="143"/>
      <c r="EK83" s="143"/>
      <c r="EL83" s="143"/>
      <c r="EM83" s="143"/>
      <c r="EN83" s="143"/>
      <c r="EO83" s="143"/>
      <c r="EP83" s="143"/>
      <c r="EQ83" s="143"/>
      <c r="ER83" s="143"/>
      <c r="ES83" s="143"/>
      <c r="ET83" s="143"/>
      <c r="EU83" s="143"/>
      <c r="EV83" s="143"/>
      <c r="EW83" s="143"/>
      <c r="EX83" s="143"/>
      <c r="EY83" s="143"/>
      <c r="EZ83" s="143"/>
      <c r="FA83" s="143"/>
      <c r="FB83" s="143"/>
      <c r="FC83" s="143"/>
      <c r="FD83" s="143"/>
      <c r="FE83" s="143"/>
      <c r="FF83" s="143"/>
      <c r="FG83" s="143"/>
      <c r="FH83" s="143"/>
      <c r="FI83" s="143"/>
      <c r="FJ83" s="143"/>
      <c r="FK83" s="143"/>
      <c r="FL83" s="143"/>
      <c r="FM83" s="143"/>
      <c r="FN83" s="143"/>
      <c r="FO83" s="143"/>
      <c r="FP83" s="143"/>
      <c r="FQ83" s="143"/>
      <c r="FR83" s="143"/>
      <c r="FS83" s="143"/>
      <c r="FT83" s="143"/>
      <c r="FU83" s="143"/>
      <c r="FV83" s="143"/>
      <c r="FW83" s="143"/>
      <c r="FX83" s="143"/>
      <c r="FY83" s="143"/>
      <c r="FZ83" s="143"/>
      <c r="GA83" s="143"/>
      <c r="GB83" s="143"/>
      <c r="GC83" s="143"/>
      <c r="GD83" s="143"/>
      <c r="GE83" s="143"/>
      <c r="GF83" s="143"/>
      <c r="GG83" s="143"/>
      <c r="GH83" s="143"/>
      <c r="GI83" s="143"/>
      <c r="GJ83" s="143"/>
      <c r="GK83" s="143"/>
      <c r="GL83" s="143"/>
      <c r="GM83" s="143"/>
      <c r="GN83" s="143"/>
      <c r="GO83" s="143"/>
      <c r="GP83" s="143"/>
      <c r="GQ83" s="143"/>
      <c r="GR83" s="143"/>
      <c r="GS83" s="143"/>
      <c r="GT83" s="143"/>
      <c r="GU83" s="143"/>
    </row>
    <row r="84" spans="1:203" x14ac:dyDescent="0.25">
      <c r="A84" s="704" t="s">
        <v>125</v>
      </c>
      <c r="B84" s="704"/>
      <c r="C84" s="705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405"/>
      <c r="Q84" s="431">
        <f t="shared" si="116"/>
        <v>63</v>
      </c>
      <c r="R84" s="776">
        <v>6752000</v>
      </c>
      <c r="S84" s="775">
        <v>16613</v>
      </c>
      <c r="T84" s="384">
        <f t="shared" si="82"/>
        <v>1945</v>
      </c>
      <c r="U84" s="428">
        <f t="shared" si="83"/>
        <v>1945</v>
      </c>
      <c r="V84" s="428">
        <f t="shared" si="84"/>
        <v>6</v>
      </c>
      <c r="W84" s="429">
        <f t="shared" si="85"/>
        <v>0</v>
      </c>
      <c r="X84" s="429">
        <f t="shared" si="86"/>
        <v>0</v>
      </c>
      <c r="Y84" s="429">
        <f t="shared" si="87"/>
        <v>0</v>
      </c>
      <c r="Z84" s="429">
        <f t="shared" si="88"/>
        <v>0</v>
      </c>
      <c r="AA84" s="429">
        <f t="shared" si="89"/>
        <v>0</v>
      </c>
      <c r="AB84" s="429">
        <f t="shared" si="90"/>
        <v>1</v>
      </c>
      <c r="AC84" s="429">
        <f t="shared" si="91"/>
        <v>0</v>
      </c>
      <c r="AD84" s="429">
        <f t="shared" si="92"/>
        <v>0</v>
      </c>
      <c r="AE84" s="429">
        <f t="shared" si="93"/>
        <v>0</v>
      </c>
      <c r="AF84" s="429">
        <f t="shared" si="94"/>
        <v>0</v>
      </c>
      <c r="AG84" s="429">
        <f t="shared" si="95"/>
        <v>0</v>
      </c>
      <c r="AH84" s="430">
        <f t="shared" si="96"/>
        <v>0</v>
      </c>
      <c r="AI84" s="789">
        <v>2110</v>
      </c>
      <c r="AJ84" s="766"/>
      <c r="AK84" s="790"/>
      <c r="AL84" s="791"/>
      <c r="AM84" s="413">
        <f t="shared" si="97"/>
        <v>0</v>
      </c>
      <c r="AN84" s="30"/>
      <c r="AO84" s="371" t="str">
        <f t="shared" si="98"/>
        <v>no outlier detected</v>
      </c>
      <c r="AP84" s="371" t="str">
        <f t="shared" si="99"/>
        <v>no outlier detected</v>
      </c>
      <c r="AQ84" s="806" t="str">
        <f t="shared" si="100"/>
        <v>----</v>
      </c>
      <c r="AR84" s="806"/>
      <c r="AS84" s="431">
        <f t="shared" si="101"/>
        <v>103</v>
      </c>
      <c r="AT84" s="432">
        <f t="shared" si="102"/>
        <v>1.2815533980582525</v>
      </c>
      <c r="AU84" s="433">
        <f t="shared" si="103"/>
        <v>7.6544432264701125</v>
      </c>
      <c r="AV84" s="433">
        <f t="shared" si="104"/>
        <v>0</v>
      </c>
      <c r="AW84" s="433">
        <f t="shared" si="105"/>
        <v>7.6544432264701125</v>
      </c>
      <c r="AX84" s="433" t="str">
        <f t="shared" si="106"/>
        <v>----</v>
      </c>
      <c r="AY84" s="432" t="str">
        <f t="shared" si="107"/>
        <v>----</v>
      </c>
      <c r="AZ84" s="432">
        <f t="shared" si="108"/>
        <v>1.2815533980582525</v>
      </c>
      <c r="BA84" s="434" t="str">
        <f t="shared" si="109"/>
        <v>----</v>
      </c>
      <c r="BB84" s="435">
        <f t="shared" si="110"/>
        <v>0</v>
      </c>
      <c r="BC84" s="434" t="e">
        <f t="shared" si="111"/>
        <v>#VALUE!</v>
      </c>
      <c r="BD84" s="434">
        <f t="shared" si="112"/>
        <v>0</v>
      </c>
      <c r="BE84" s="434" t="e">
        <f t="shared" si="113"/>
        <v>#VALUE!</v>
      </c>
      <c r="BF84" s="436">
        <f t="shared" si="114"/>
        <v>1.2815533980582525</v>
      </c>
      <c r="BG84" s="437">
        <f t="shared" si="115"/>
        <v>2110</v>
      </c>
      <c r="BH84" s="434"/>
      <c r="BI84" s="434"/>
      <c r="BJ84" s="143"/>
      <c r="BK84" s="143"/>
      <c r="BL84" s="143"/>
      <c r="BM84" s="143"/>
      <c r="BN84" s="143"/>
      <c r="BO84" s="143"/>
      <c r="BP84" s="143"/>
      <c r="BQ84" s="143"/>
      <c r="BR84" s="143"/>
      <c r="BS84" s="143"/>
      <c r="BT84" s="143"/>
      <c r="BU84" s="143"/>
      <c r="BV84" s="143"/>
      <c r="BW84" s="143"/>
      <c r="BX84" s="143"/>
      <c r="BY84" s="143"/>
      <c r="BZ84" s="143"/>
      <c r="CA84" s="143"/>
      <c r="CB84" s="143"/>
      <c r="CC84" s="143"/>
      <c r="CD84" s="143"/>
      <c r="CE84" s="143"/>
      <c r="CF84" s="143"/>
      <c r="CG84" s="404">
        <v>1</v>
      </c>
      <c r="CH84" s="402"/>
      <c r="CI84" s="402"/>
      <c r="CJ84" s="721" t="e">
        <f>W173</f>
        <v>#VALUE!</v>
      </c>
      <c r="CK84" s="143"/>
      <c r="CL84" s="143"/>
      <c r="CM84" s="143"/>
      <c r="CN84" s="143"/>
      <c r="CO84" s="143"/>
      <c r="CP84" s="143"/>
      <c r="CQ84" s="143"/>
      <c r="CR84" s="143"/>
      <c r="CS84" s="143"/>
      <c r="CT84" s="143"/>
      <c r="CU84" s="143"/>
      <c r="CV84" s="143"/>
      <c r="CW84" s="143"/>
      <c r="CX84" s="143"/>
      <c r="CY84" s="143"/>
      <c r="CZ84" s="143"/>
      <c r="DA84" s="143"/>
      <c r="DB84" s="143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3"/>
      <c r="DO84" s="143"/>
      <c r="DP84" s="143"/>
      <c r="DQ84" s="143"/>
      <c r="DR84" s="143"/>
      <c r="DS84" s="143"/>
      <c r="DT84" s="143"/>
      <c r="DU84" s="143"/>
      <c r="DV84" s="143"/>
      <c r="DW84" s="143"/>
      <c r="DX84" s="143"/>
      <c r="DY84" s="143"/>
      <c r="DZ84" s="143"/>
      <c r="EA84" s="143"/>
      <c r="EB84" s="143"/>
      <c r="EC84" s="143"/>
      <c r="ED84" s="143"/>
      <c r="EE84" s="143"/>
      <c r="EF84" s="143"/>
      <c r="EG84" s="143"/>
      <c r="EH84" s="143"/>
      <c r="EI84" s="143"/>
      <c r="EJ84" s="143"/>
      <c r="EK84" s="143"/>
      <c r="EL84" s="143"/>
      <c r="EM84" s="143"/>
      <c r="EN84" s="143"/>
      <c r="EO84" s="143"/>
      <c r="EP84" s="143"/>
      <c r="EQ84" s="143"/>
      <c r="ER84" s="143"/>
      <c r="ES84" s="143"/>
      <c r="ET84" s="143"/>
      <c r="EU84" s="143"/>
      <c r="EV84" s="143"/>
      <c r="EW84" s="143"/>
      <c r="EX84" s="143"/>
      <c r="EY84" s="143"/>
      <c r="EZ84" s="143"/>
      <c r="FA84" s="143"/>
      <c r="FB84" s="143"/>
      <c r="FC84" s="143"/>
      <c r="FD84" s="143"/>
      <c r="FE84" s="143"/>
      <c r="FF84" s="143"/>
      <c r="FG84" s="143"/>
      <c r="FH84" s="143"/>
      <c r="FI84" s="143"/>
      <c r="FJ84" s="143"/>
      <c r="FK84" s="143"/>
      <c r="FL84" s="143"/>
      <c r="FM84" s="143"/>
      <c r="FN84" s="143"/>
      <c r="FO84" s="143"/>
      <c r="FP84" s="143"/>
      <c r="FQ84" s="143"/>
      <c r="FR84" s="143"/>
      <c r="FS84" s="143"/>
      <c r="FT84" s="143"/>
      <c r="FU84" s="143"/>
      <c r="FV84" s="143"/>
      <c r="FW84" s="143"/>
      <c r="FX84" s="143"/>
      <c r="FY84" s="143"/>
      <c r="FZ84" s="143"/>
      <c r="GA84" s="143"/>
      <c r="GB84" s="143"/>
      <c r="GC84" s="143"/>
      <c r="GD84" s="143"/>
      <c r="GE84" s="143"/>
      <c r="GF84" s="143"/>
      <c r="GG84" s="143"/>
      <c r="GH84" s="143"/>
      <c r="GI84" s="143"/>
      <c r="GJ84" s="143"/>
      <c r="GK84" s="143"/>
      <c r="GL84" s="143"/>
      <c r="GM84" s="143"/>
      <c r="GN84" s="143"/>
      <c r="GO84" s="143"/>
      <c r="GP84" s="143"/>
      <c r="GQ84" s="143"/>
      <c r="GR84" s="143"/>
      <c r="GS84" s="143"/>
      <c r="GT84" s="143"/>
      <c r="GU84" s="143"/>
    </row>
    <row r="85" spans="1:203" x14ac:dyDescent="0.25">
      <c r="A85" s="704" t="s">
        <v>42</v>
      </c>
      <c r="B85" s="704"/>
      <c r="C85" s="705"/>
      <c r="D85" s="704"/>
      <c r="E85" s="704"/>
      <c r="F85" s="704"/>
      <c r="G85" s="704"/>
      <c r="H85" s="704"/>
      <c r="I85" s="704"/>
      <c r="J85" s="704"/>
      <c r="K85" s="704"/>
      <c r="L85" s="704"/>
      <c r="M85" s="704"/>
      <c r="N85" s="704"/>
      <c r="O85" s="704"/>
      <c r="P85" s="405"/>
      <c r="Q85" s="431">
        <f t="shared" si="116"/>
        <v>64</v>
      </c>
      <c r="R85" s="776">
        <v>6752000</v>
      </c>
      <c r="S85" s="775">
        <v>16960</v>
      </c>
      <c r="T85" s="384">
        <f t="shared" ref="T85:T116" si="129">IF(S85&gt;0,IF(MONTH(S85)&gt;=10,YEAR(S85)+1,YEAR(S85)),"----")</f>
        <v>1946</v>
      </c>
      <c r="U85" s="428">
        <f t="shared" ref="U85:U116" si="130">IF(T85&lt;&gt;"----",T85,-10)</f>
        <v>1946</v>
      </c>
      <c r="V85" s="428">
        <f t="shared" ref="V85:V116" si="131">IF(S85&gt;0,MONTH(S85),"----")</f>
        <v>6</v>
      </c>
      <c r="W85" s="429">
        <f t="shared" ref="W85:W116" si="132">IF(V85=1,1,0)</f>
        <v>0</v>
      </c>
      <c r="X85" s="429">
        <f t="shared" ref="X85:X116" si="133">IF(V85=2,1,0)</f>
        <v>0</v>
      </c>
      <c r="Y85" s="429">
        <f t="shared" ref="Y85:Y116" si="134">IF(V85=3,1,0)</f>
        <v>0</v>
      </c>
      <c r="Z85" s="429">
        <f t="shared" ref="Z85:Z116" si="135">IF(V85=4,1,0)</f>
        <v>0</v>
      </c>
      <c r="AA85" s="429">
        <f t="shared" ref="AA85:AA116" si="136">IF(V85=5,1,0)</f>
        <v>0</v>
      </c>
      <c r="AB85" s="429">
        <f t="shared" ref="AB85:AB116" si="137">IF(V85=6,1,0)</f>
        <v>1</v>
      </c>
      <c r="AC85" s="429">
        <f t="shared" ref="AC85:AC116" si="138">IF(V85=7,1,0)</f>
        <v>0</v>
      </c>
      <c r="AD85" s="429">
        <f t="shared" ref="AD85:AD116" si="139">IF(V85=8,1,0)</f>
        <v>0</v>
      </c>
      <c r="AE85" s="429">
        <f t="shared" ref="AE85:AE116" si="140">IF(V85=9,1,0)</f>
        <v>0</v>
      </c>
      <c r="AF85" s="429">
        <f t="shared" ref="AF85:AF116" si="141">IF(V85=10,1,0)</f>
        <v>0</v>
      </c>
      <c r="AG85" s="429">
        <f t="shared" ref="AG85:AG116" si="142">IF(V85=11,1,0)</f>
        <v>0</v>
      </c>
      <c r="AH85" s="430">
        <f t="shared" ref="AH85:AH116" si="143">IF(V85=12,1,0)</f>
        <v>0</v>
      </c>
      <c r="AI85" s="789">
        <v>2900</v>
      </c>
      <c r="AJ85" s="766"/>
      <c r="AK85" s="790"/>
      <c r="AL85" s="791"/>
      <c r="AM85" s="413">
        <f t="shared" ref="AM85:AM116" si="144">IF(OR(AL85="y",AL85="Y"),1,0)</f>
        <v>0</v>
      </c>
      <c r="AN85" s="30"/>
      <c r="AO85" s="371" t="str">
        <f t="shared" ref="AO85:AO116" si="145">IF(AND(OR($AK$15="&gt;0.4",$AK$15="&lt;-0.4"),AI85&gt;0),IF(AU85&gt;$AO$20,"HIGH OUTLIER DETECTED","no outlier detected"),"----")</f>
        <v>no outlier detected</v>
      </c>
      <c r="AP85" s="371" t="str">
        <f t="shared" ref="AP85:AP116" si="146">IF(AND(OR($AK$15="&lt;-0.4",$AK$15="&gt;0.4"),AI85&gt;0),IF(AU85&lt;$AP$20,"LOW OUTLIER DETECTED","no outlier detected"),"----")</f>
        <v>no outlier detected</v>
      </c>
      <c r="AQ85" s="806" t="str">
        <f t="shared" ref="AQ85:AQ116" si="147">IF(AND($AK$15="-0.4&lt;and&gt;0.4",AI85&gt;0),IF(AU85&gt;$AQ$20,"HIGH OUTLIER DETECTED",IF(AU85&lt;$AR$20,"LOW OUTLIER DETECTED","no outlier detected")),"----")</f>
        <v>----</v>
      </c>
      <c r="AR85" s="806"/>
      <c r="AS85" s="431">
        <f t="shared" ref="AS85:AS116" si="148">IF(AI85&gt;0,RANK(AI85,$AI$21:$AI$170,0),"----")</f>
        <v>73</v>
      </c>
      <c r="AT85" s="432">
        <f t="shared" ref="AT85:AT116" si="149">IF(AS85&lt;&gt;"----",($BM$30+1)/AS85," ")</f>
        <v>1.8082191780821917</v>
      </c>
      <c r="AU85" s="433">
        <f t="shared" ref="AU85:AU116" si="150">IF(AI85&gt;0,LN(AI85),"----")</f>
        <v>7.9724660159745655</v>
      </c>
      <c r="AV85" s="433">
        <f t="shared" ref="AV85:AV116" si="151">IF(AI85&gt;0,IF(AM85=1,AU85,0),"----")</f>
        <v>0</v>
      </c>
      <c r="AW85" s="433">
        <f t="shared" ref="AW85:AW116" si="152">IF(AI85&gt;0,IF(AM85=0,AU85,0),"----")</f>
        <v>7.9724660159745655</v>
      </c>
      <c r="AX85" s="433" t="str">
        <f t="shared" ref="AX85:AX116" si="153">IF(AI85&gt;0,IF($BM$29&gt;0,IF(OR(AL85="y",AL85="Y"),1,($BM$31-$BM$29)/$BM$28),"----"),"----")</f>
        <v>----</v>
      </c>
      <c r="AY85" s="432" t="str">
        <f t="shared" ref="AY85:AY116" si="154">IF(AI85&lt;&gt;0,IF($BM$29&gt;0,AX85*AS85,"----"),"----")</f>
        <v>----</v>
      </c>
      <c r="AZ85" s="432">
        <f t="shared" ref="AZ85:AZ116" si="155">IF(AI85&lt;&gt;0,IF($BM$29&gt;0,($BM$31+1)/AY85,($BM$30+1)/AS85),"----")</f>
        <v>1.8082191780821917</v>
      </c>
      <c r="BA85" s="434" t="str">
        <f t="shared" ref="BA85:BA116" si="156">IF(AI85&lt;&gt;0,IF($BM$29&gt;0,AU85-$BM$24,"----"),"----")</f>
        <v>----</v>
      </c>
      <c r="BB85" s="435">
        <f t="shared" ref="BB85:BB116" si="157">IF(AI85&gt;0,IF(AM85=1,BA85^2,0),"----")</f>
        <v>0</v>
      </c>
      <c r="BC85" s="434" t="e">
        <f t="shared" ref="BC85:BC116" si="158">IF(AI85&gt;0,IF(AM85=0,BA85^2,0),"----")</f>
        <v>#VALUE!</v>
      </c>
      <c r="BD85" s="434">
        <f t="shared" ref="BD85:BD116" si="159">IF(AI85&gt;0,IF(AM85=1,BA85^3,0),"----")</f>
        <v>0</v>
      </c>
      <c r="BE85" s="434" t="e">
        <f t="shared" ref="BE85:BE116" si="160">IF(AI85&gt;0,IF(AM85=0,BA85^3,0),"----")</f>
        <v>#VALUE!</v>
      </c>
      <c r="BF85" s="436">
        <f t="shared" ref="BF85:BF116" si="161">IF(AZ85="----",0.01,AZ85)</f>
        <v>1.8082191780821917</v>
      </c>
      <c r="BG85" s="437">
        <f t="shared" ref="BG85:BG116" si="162">IF(AI85=0,-10,AI85)</f>
        <v>2900</v>
      </c>
      <c r="BH85" s="434"/>
      <c r="BI85" s="434"/>
      <c r="BJ85" s="143"/>
      <c r="BK85" s="143"/>
      <c r="BL85" s="143"/>
      <c r="BM85" s="143"/>
      <c r="BN85" s="143"/>
      <c r="BO85" s="143"/>
      <c r="BP85" s="143"/>
      <c r="BQ85" s="143"/>
      <c r="BR85" s="143"/>
      <c r="BS85" s="143"/>
      <c r="BT85" s="143"/>
      <c r="BU85" s="143"/>
      <c r="BV85" s="143"/>
      <c r="BW85" s="143"/>
      <c r="BX85" s="143"/>
      <c r="BY85" s="143"/>
      <c r="BZ85" s="143"/>
      <c r="CA85" s="143"/>
      <c r="CB85" s="143"/>
      <c r="CC85" s="143"/>
      <c r="CD85" s="143"/>
      <c r="CE85" s="143"/>
      <c r="CF85" s="143"/>
      <c r="CG85" s="394">
        <v>2</v>
      </c>
      <c r="CH85" s="392"/>
      <c r="CI85" s="392"/>
      <c r="CJ85" s="722" t="e">
        <f>X173</f>
        <v>#VALUE!</v>
      </c>
      <c r="CK85" s="143"/>
      <c r="CL85" s="143"/>
      <c r="CM85" s="143"/>
      <c r="CN85" s="143"/>
      <c r="CO85" s="143"/>
      <c r="CP85" s="143"/>
      <c r="CQ85" s="143"/>
      <c r="CR85" s="143"/>
      <c r="CS85" s="143"/>
      <c r="CT85" s="143"/>
      <c r="CU85" s="143"/>
      <c r="CV85" s="143"/>
      <c r="CW85" s="143"/>
      <c r="CX85" s="143"/>
      <c r="CY85" s="143"/>
      <c r="CZ85" s="143"/>
      <c r="DA85" s="143"/>
      <c r="DB85" s="143"/>
      <c r="DC85" s="143"/>
      <c r="DD85" s="143"/>
      <c r="DE85" s="143"/>
      <c r="DF85" s="143"/>
      <c r="DG85" s="143"/>
      <c r="DH85" s="143"/>
      <c r="DI85" s="143"/>
      <c r="DJ85" s="143"/>
      <c r="DK85" s="143"/>
      <c r="DL85" s="143"/>
      <c r="DM85" s="143"/>
      <c r="DN85" s="143"/>
      <c r="DO85" s="143"/>
      <c r="DP85" s="143"/>
      <c r="DQ85" s="143"/>
      <c r="DR85" s="143"/>
      <c r="DS85" s="143"/>
      <c r="DT85" s="143"/>
      <c r="DU85" s="143"/>
      <c r="DV85" s="143"/>
      <c r="DW85" s="143"/>
      <c r="DX85" s="143"/>
      <c r="DY85" s="143"/>
      <c r="DZ85" s="143"/>
      <c r="EA85" s="143"/>
      <c r="EB85" s="143"/>
      <c r="EC85" s="143"/>
      <c r="ED85" s="143"/>
      <c r="EE85" s="143"/>
      <c r="EF85" s="143"/>
      <c r="EG85" s="143"/>
      <c r="EH85" s="143"/>
      <c r="EI85" s="143"/>
      <c r="EJ85" s="143"/>
      <c r="EK85" s="143"/>
      <c r="EL85" s="143"/>
      <c r="EM85" s="143"/>
      <c r="EN85" s="143"/>
      <c r="EO85" s="143"/>
      <c r="EP85" s="143"/>
      <c r="EQ85" s="143"/>
      <c r="ER85" s="143"/>
      <c r="ES85" s="143"/>
      <c r="ET85" s="143"/>
      <c r="EU85" s="143"/>
      <c r="EV85" s="143"/>
      <c r="EW85" s="143"/>
      <c r="EX85" s="143"/>
      <c r="EY85" s="143"/>
      <c r="EZ85" s="143"/>
      <c r="FA85" s="143"/>
      <c r="FB85" s="143"/>
      <c r="FC85" s="143"/>
      <c r="FD85" s="143"/>
      <c r="FE85" s="143"/>
      <c r="FF85" s="143"/>
      <c r="FG85" s="143"/>
      <c r="FH85" s="143"/>
      <c r="FI85" s="143"/>
      <c r="FJ85" s="143"/>
      <c r="FK85" s="143"/>
      <c r="FL85" s="143"/>
      <c r="FM85" s="143"/>
      <c r="FN85" s="143"/>
      <c r="FO85" s="143"/>
      <c r="FP85" s="143"/>
      <c r="FQ85" s="143"/>
      <c r="FR85" s="143"/>
      <c r="FS85" s="143"/>
      <c r="FT85" s="143"/>
      <c r="FU85" s="143"/>
      <c r="FV85" s="143"/>
      <c r="FW85" s="143"/>
      <c r="FX85" s="143"/>
      <c r="FY85" s="143"/>
      <c r="FZ85" s="143"/>
      <c r="GA85" s="143"/>
      <c r="GB85" s="143"/>
      <c r="GC85" s="143"/>
      <c r="GD85" s="143"/>
      <c r="GE85" s="143"/>
      <c r="GF85" s="143"/>
      <c r="GG85" s="143"/>
      <c r="GH85" s="143"/>
      <c r="GI85" s="143"/>
      <c r="GJ85" s="143"/>
      <c r="GK85" s="143"/>
      <c r="GL85" s="143"/>
      <c r="GM85" s="143"/>
      <c r="GN85" s="143"/>
      <c r="GO85" s="143"/>
      <c r="GP85" s="143"/>
      <c r="GQ85" s="143"/>
      <c r="GR85" s="143"/>
      <c r="GS85" s="143"/>
      <c r="GT85" s="143"/>
      <c r="GU85" s="143"/>
    </row>
    <row r="86" spans="1:203" x14ac:dyDescent="0.25">
      <c r="A86" s="704" t="s">
        <v>243</v>
      </c>
      <c r="B86" s="704"/>
      <c r="C86" s="705"/>
      <c r="D86" s="704"/>
      <c r="E86" s="704"/>
      <c r="F86" s="704"/>
      <c r="G86" s="704"/>
      <c r="H86" s="704"/>
      <c r="I86" s="704"/>
      <c r="J86" s="704"/>
      <c r="K86" s="704"/>
      <c r="L86" s="704"/>
      <c r="M86" s="704"/>
      <c r="N86" s="704"/>
      <c r="O86" s="704"/>
      <c r="P86" s="405"/>
      <c r="Q86" s="431">
        <f t="shared" ref="Q86:Q117" si="163">IF(T86="----","----",IF(AI86=0,"----",IF(AND(Q85="----",Q84="----"),1+Q83,IF(Q85="----",1+Q84,1+Q85))))</f>
        <v>65</v>
      </c>
      <c r="R86" s="776">
        <v>6752000</v>
      </c>
      <c r="S86" s="775">
        <v>17340</v>
      </c>
      <c r="T86" s="384">
        <f t="shared" si="129"/>
        <v>1947</v>
      </c>
      <c r="U86" s="428">
        <f t="shared" si="130"/>
        <v>1947</v>
      </c>
      <c r="V86" s="428">
        <f t="shared" si="131"/>
        <v>6</v>
      </c>
      <c r="W86" s="429">
        <f t="shared" si="132"/>
        <v>0</v>
      </c>
      <c r="X86" s="429">
        <f t="shared" si="133"/>
        <v>0</v>
      </c>
      <c r="Y86" s="429">
        <f t="shared" si="134"/>
        <v>0</v>
      </c>
      <c r="Z86" s="429">
        <f t="shared" si="135"/>
        <v>0</v>
      </c>
      <c r="AA86" s="429">
        <f t="shared" si="136"/>
        <v>0</v>
      </c>
      <c r="AB86" s="429">
        <f t="shared" si="137"/>
        <v>1</v>
      </c>
      <c r="AC86" s="429">
        <f t="shared" si="138"/>
        <v>0</v>
      </c>
      <c r="AD86" s="429">
        <f t="shared" si="139"/>
        <v>0</v>
      </c>
      <c r="AE86" s="429">
        <f t="shared" si="140"/>
        <v>0</v>
      </c>
      <c r="AF86" s="429">
        <f t="shared" si="141"/>
        <v>0</v>
      </c>
      <c r="AG86" s="429">
        <f t="shared" si="142"/>
        <v>0</v>
      </c>
      <c r="AH86" s="430">
        <f t="shared" si="143"/>
        <v>0</v>
      </c>
      <c r="AI86" s="789">
        <v>4660</v>
      </c>
      <c r="AJ86" s="766"/>
      <c r="AK86" s="790"/>
      <c r="AL86" s="791"/>
      <c r="AM86" s="413">
        <f t="shared" si="144"/>
        <v>0</v>
      </c>
      <c r="AN86" s="30"/>
      <c r="AO86" s="371" t="str">
        <f t="shared" si="145"/>
        <v>no outlier detected</v>
      </c>
      <c r="AP86" s="371" t="str">
        <f t="shared" si="146"/>
        <v>no outlier detected</v>
      </c>
      <c r="AQ86" s="806" t="str">
        <f t="shared" si="147"/>
        <v>----</v>
      </c>
      <c r="AR86" s="806"/>
      <c r="AS86" s="431">
        <f t="shared" si="148"/>
        <v>25</v>
      </c>
      <c r="AT86" s="432">
        <f t="shared" si="149"/>
        <v>5.28</v>
      </c>
      <c r="AU86" s="433">
        <f t="shared" si="150"/>
        <v>8.4467707271196915</v>
      </c>
      <c r="AV86" s="433">
        <f t="shared" si="151"/>
        <v>0</v>
      </c>
      <c r="AW86" s="433">
        <f t="shared" si="152"/>
        <v>8.4467707271196915</v>
      </c>
      <c r="AX86" s="433" t="str">
        <f t="shared" si="153"/>
        <v>----</v>
      </c>
      <c r="AY86" s="432" t="str">
        <f t="shared" si="154"/>
        <v>----</v>
      </c>
      <c r="AZ86" s="432">
        <f t="shared" si="155"/>
        <v>5.28</v>
      </c>
      <c r="BA86" s="434" t="str">
        <f t="shared" si="156"/>
        <v>----</v>
      </c>
      <c r="BB86" s="435">
        <f t="shared" si="157"/>
        <v>0</v>
      </c>
      <c r="BC86" s="434" t="e">
        <f t="shared" si="158"/>
        <v>#VALUE!</v>
      </c>
      <c r="BD86" s="434">
        <f t="shared" si="159"/>
        <v>0</v>
      </c>
      <c r="BE86" s="434" t="e">
        <f t="shared" si="160"/>
        <v>#VALUE!</v>
      </c>
      <c r="BF86" s="436">
        <f t="shared" si="161"/>
        <v>5.28</v>
      </c>
      <c r="BG86" s="437">
        <f t="shared" si="162"/>
        <v>4660</v>
      </c>
      <c r="BH86" s="434"/>
      <c r="BI86" s="434"/>
      <c r="BJ86" s="143"/>
      <c r="BK86" s="143"/>
      <c r="BL86" s="143"/>
      <c r="BM86" s="143"/>
      <c r="BN86" s="143"/>
      <c r="BO86" s="143"/>
      <c r="BP86" s="143"/>
      <c r="BQ86" s="143"/>
      <c r="BR86" s="143"/>
      <c r="BS86" s="143"/>
      <c r="BT86" s="143"/>
      <c r="BU86" s="143"/>
      <c r="BV86" s="143"/>
      <c r="BW86" s="143"/>
      <c r="BX86" s="143"/>
      <c r="BY86" s="143"/>
      <c r="BZ86" s="143"/>
      <c r="CA86" s="143"/>
      <c r="CB86" s="143"/>
      <c r="CC86" s="143"/>
      <c r="CD86" s="143"/>
      <c r="CE86" s="143"/>
      <c r="CF86" s="143"/>
      <c r="CG86" s="394">
        <v>3</v>
      </c>
      <c r="CH86" s="392"/>
      <c r="CI86" s="392"/>
      <c r="CJ86" s="722" t="e">
        <f>Y173</f>
        <v>#VALUE!</v>
      </c>
      <c r="CK86" s="143"/>
      <c r="CL86" s="143"/>
      <c r="CM86" s="143"/>
      <c r="CN86" s="143"/>
      <c r="CO86" s="143"/>
      <c r="CP86" s="143"/>
      <c r="CQ86" s="143"/>
      <c r="CR86" s="143"/>
      <c r="CS86" s="143"/>
      <c r="CT86" s="143"/>
      <c r="CU86" s="143"/>
      <c r="CV86" s="143"/>
      <c r="CW86" s="143"/>
      <c r="CX86" s="143"/>
      <c r="CY86" s="143"/>
      <c r="CZ86" s="143"/>
      <c r="DA86" s="143"/>
      <c r="DB86" s="143"/>
      <c r="DC86" s="143"/>
      <c r="DD86" s="143"/>
      <c r="DE86" s="143"/>
      <c r="DF86" s="143"/>
      <c r="DG86" s="143"/>
      <c r="DH86" s="143"/>
      <c r="DI86" s="143"/>
      <c r="DJ86" s="143"/>
      <c r="DK86" s="143"/>
      <c r="DL86" s="143"/>
      <c r="DM86" s="143"/>
      <c r="DN86" s="143"/>
      <c r="DO86" s="143"/>
      <c r="DP86" s="143"/>
      <c r="DQ86" s="143"/>
      <c r="DR86" s="143"/>
      <c r="DS86" s="143"/>
      <c r="DT86" s="143"/>
      <c r="DU86" s="143"/>
      <c r="DV86" s="143"/>
      <c r="DW86" s="143"/>
      <c r="DX86" s="143"/>
      <c r="DY86" s="143"/>
      <c r="DZ86" s="143"/>
      <c r="EA86" s="143"/>
      <c r="EB86" s="143"/>
      <c r="EC86" s="143"/>
      <c r="ED86" s="143"/>
      <c r="EE86" s="143"/>
      <c r="EF86" s="143"/>
      <c r="EG86" s="143"/>
      <c r="EH86" s="143"/>
      <c r="EI86" s="143"/>
      <c r="EJ86" s="143"/>
      <c r="EK86" s="143"/>
      <c r="EL86" s="143"/>
      <c r="EM86" s="143"/>
      <c r="EN86" s="143"/>
      <c r="EO86" s="143"/>
      <c r="EP86" s="143"/>
      <c r="EQ86" s="143"/>
      <c r="ER86" s="143"/>
      <c r="ES86" s="143"/>
      <c r="ET86" s="143"/>
      <c r="EU86" s="143"/>
      <c r="EV86" s="143"/>
      <c r="EW86" s="143"/>
      <c r="EX86" s="143"/>
      <c r="EY86" s="143"/>
      <c r="EZ86" s="143"/>
      <c r="FA86" s="143"/>
      <c r="FB86" s="143"/>
      <c r="FC86" s="143"/>
      <c r="FD86" s="143"/>
      <c r="FE86" s="143"/>
      <c r="FF86" s="143"/>
      <c r="FG86" s="143"/>
      <c r="FH86" s="143"/>
      <c r="FI86" s="143"/>
      <c r="FJ86" s="143"/>
      <c r="FK86" s="143"/>
      <c r="FL86" s="143"/>
      <c r="FM86" s="143"/>
      <c r="FN86" s="143"/>
      <c r="FO86" s="143"/>
      <c r="FP86" s="143"/>
      <c r="FQ86" s="143"/>
      <c r="FR86" s="143"/>
      <c r="FS86" s="143"/>
      <c r="FT86" s="143"/>
      <c r="FU86" s="143"/>
      <c r="FV86" s="143"/>
      <c r="FW86" s="143"/>
      <c r="FX86" s="143"/>
      <c r="FY86" s="143"/>
      <c r="FZ86" s="143"/>
      <c r="GA86" s="143"/>
      <c r="GB86" s="143"/>
      <c r="GC86" s="143"/>
      <c r="GD86" s="143"/>
      <c r="GE86" s="143"/>
      <c r="GF86" s="143"/>
      <c r="GG86" s="143"/>
      <c r="GH86" s="143"/>
      <c r="GI86" s="143"/>
      <c r="GJ86" s="143"/>
      <c r="GK86" s="143"/>
      <c r="GL86" s="143"/>
      <c r="GM86" s="143"/>
      <c r="GN86" s="143"/>
      <c r="GO86" s="143"/>
      <c r="GP86" s="143"/>
      <c r="GQ86" s="143"/>
      <c r="GR86" s="143"/>
      <c r="GS86" s="143"/>
      <c r="GT86" s="143"/>
      <c r="GU86" s="143"/>
    </row>
    <row r="87" spans="1:203" x14ac:dyDescent="0.25">
      <c r="A87" s="704" t="s">
        <v>43</v>
      </c>
      <c r="B87" s="704"/>
      <c r="C87" s="705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/>
      <c r="O87" s="704"/>
      <c r="P87" s="405"/>
      <c r="Q87" s="431">
        <f t="shared" si="163"/>
        <v>66</v>
      </c>
      <c r="R87" s="776">
        <v>6752000</v>
      </c>
      <c r="S87" s="775">
        <v>17675</v>
      </c>
      <c r="T87" s="384">
        <f t="shared" si="129"/>
        <v>1948</v>
      </c>
      <c r="U87" s="428">
        <f t="shared" si="130"/>
        <v>1948</v>
      </c>
      <c r="V87" s="428">
        <f t="shared" si="131"/>
        <v>5</v>
      </c>
      <c r="W87" s="429">
        <f t="shared" si="132"/>
        <v>0</v>
      </c>
      <c r="X87" s="429">
        <f t="shared" si="133"/>
        <v>0</v>
      </c>
      <c r="Y87" s="429">
        <f t="shared" si="134"/>
        <v>0</v>
      </c>
      <c r="Z87" s="429">
        <f t="shared" si="135"/>
        <v>0</v>
      </c>
      <c r="AA87" s="429">
        <f t="shared" si="136"/>
        <v>1</v>
      </c>
      <c r="AB87" s="429">
        <f t="shared" si="137"/>
        <v>0</v>
      </c>
      <c r="AC87" s="429">
        <f t="shared" si="138"/>
        <v>0</v>
      </c>
      <c r="AD87" s="429">
        <f t="shared" si="139"/>
        <v>0</v>
      </c>
      <c r="AE87" s="429">
        <f t="shared" si="140"/>
        <v>0</v>
      </c>
      <c r="AF87" s="429">
        <f t="shared" si="141"/>
        <v>0</v>
      </c>
      <c r="AG87" s="429">
        <f t="shared" si="142"/>
        <v>0</v>
      </c>
      <c r="AH87" s="430">
        <f t="shared" si="143"/>
        <v>0</v>
      </c>
      <c r="AI87" s="789">
        <v>2850</v>
      </c>
      <c r="AJ87" s="766"/>
      <c r="AK87" s="790"/>
      <c r="AL87" s="791"/>
      <c r="AM87" s="413">
        <f t="shared" si="144"/>
        <v>0</v>
      </c>
      <c r="AN87" s="30"/>
      <c r="AO87" s="371" t="str">
        <f t="shared" si="145"/>
        <v>no outlier detected</v>
      </c>
      <c r="AP87" s="371" t="str">
        <f t="shared" si="146"/>
        <v>no outlier detected</v>
      </c>
      <c r="AQ87" s="806" t="str">
        <f t="shared" si="147"/>
        <v>----</v>
      </c>
      <c r="AR87" s="806"/>
      <c r="AS87" s="431">
        <f t="shared" si="148"/>
        <v>74</v>
      </c>
      <c r="AT87" s="432">
        <f t="shared" si="149"/>
        <v>1.7837837837837838</v>
      </c>
      <c r="AU87" s="433">
        <f t="shared" si="150"/>
        <v>7.9550742732626958</v>
      </c>
      <c r="AV87" s="433">
        <f t="shared" si="151"/>
        <v>0</v>
      </c>
      <c r="AW87" s="433">
        <f t="shared" si="152"/>
        <v>7.9550742732626958</v>
      </c>
      <c r="AX87" s="433" t="str">
        <f t="shared" si="153"/>
        <v>----</v>
      </c>
      <c r="AY87" s="432" t="str">
        <f t="shared" si="154"/>
        <v>----</v>
      </c>
      <c r="AZ87" s="432">
        <f t="shared" si="155"/>
        <v>1.7837837837837838</v>
      </c>
      <c r="BA87" s="434" t="str">
        <f t="shared" si="156"/>
        <v>----</v>
      </c>
      <c r="BB87" s="435">
        <f t="shared" si="157"/>
        <v>0</v>
      </c>
      <c r="BC87" s="434" t="e">
        <f t="shared" si="158"/>
        <v>#VALUE!</v>
      </c>
      <c r="BD87" s="434">
        <f t="shared" si="159"/>
        <v>0</v>
      </c>
      <c r="BE87" s="434" t="e">
        <f t="shared" si="160"/>
        <v>#VALUE!</v>
      </c>
      <c r="BF87" s="436">
        <f t="shared" si="161"/>
        <v>1.7837837837837838</v>
      </c>
      <c r="BG87" s="437">
        <f t="shared" si="162"/>
        <v>2850</v>
      </c>
      <c r="BH87" s="434"/>
      <c r="BI87" s="434"/>
      <c r="BJ87" s="143"/>
      <c r="BK87" s="143"/>
      <c r="BL87" s="143"/>
      <c r="BM87" s="143"/>
      <c r="BN87" s="143"/>
      <c r="BO87" s="143"/>
      <c r="BP87" s="143"/>
      <c r="BQ87" s="143"/>
      <c r="BR87" s="143"/>
      <c r="BS87" s="143"/>
      <c r="BT87" s="143"/>
      <c r="BU87" s="143"/>
      <c r="BV87" s="143"/>
      <c r="BW87" s="143"/>
      <c r="BX87" s="143"/>
      <c r="BY87" s="143"/>
      <c r="BZ87" s="143"/>
      <c r="CA87" s="143"/>
      <c r="CB87" s="143"/>
      <c r="CC87" s="143"/>
      <c r="CD87" s="143"/>
      <c r="CE87" s="143"/>
      <c r="CF87" s="143"/>
      <c r="CG87" s="394">
        <v>4</v>
      </c>
      <c r="CH87" s="392"/>
      <c r="CI87" s="392"/>
      <c r="CJ87" s="722" t="e">
        <f>Z173</f>
        <v>#VALUE!</v>
      </c>
      <c r="CK87" s="143"/>
      <c r="CL87" s="143"/>
      <c r="CM87" s="143"/>
      <c r="CN87" s="143"/>
      <c r="CO87" s="143"/>
      <c r="CP87" s="143"/>
      <c r="CQ87" s="143"/>
      <c r="CR87" s="143"/>
      <c r="CS87" s="143"/>
      <c r="CT87" s="143"/>
      <c r="CU87" s="143"/>
      <c r="CV87" s="143"/>
      <c r="CW87" s="143"/>
      <c r="CX87" s="143"/>
      <c r="CY87" s="143"/>
      <c r="CZ87" s="143"/>
      <c r="DA87" s="143"/>
      <c r="DB87" s="143"/>
      <c r="DC87" s="143"/>
      <c r="DD87" s="143"/>
      <c r="DE87" s="143"/>
      <c r="DF87" s="143"/>
      <c r="DG87" s="143"/>
      <c r="DH87" s="143"/>
      <c r="DI87" s="143"/>
      <c r="DJ87" s="143"/>
      <c r="DK87" s="143"/>
      <c r="DL87" s="143"/>
      <c r="DM87" s="143"/>
      <c r="DN87" s="143"/>
      <c r="DO87" s="143"/>
      <c r="DP87" s="143"/>
      <c r="DQ87" s="143"/>
      <c r="DR87" s="143"/>
      <c r="DS87" s="143"/>
      <c r="DT87" s="143"/>
      <c r="DU87" s="143"/>
      <c r="DV87" s="143"/>
      <c r="DW87" s="143"/>
      <c r="DX87" s="143"/>
      <c r="DY87" s="143"/>
      <c r="DZ87" s="143"/>
      <c r="EA87" s="143"/>
      <c r="EB87" s="143"/>
      <c r="EC87" s="143"/>
      <c r="ED87" s="143"/>
      <c r="EE87" s="143"/>
      <c r="EF87" s="143"/>
      <c r="EG87" s="143"/>
      <c r="EH87" s="143"/>
      <c r="EI87" s="143"/>
      <c r="EJ87" s="143"/>
      <c r="EK87" s="143"/>
      <c r="EL87" s="143"/>
      <c r="EM87" s="143"/>
      <c r="EN87" s="143"/>
      <c r="EO87" s="143"/>
      <c r="EP87" s="143"/>
      <c r="EQ87" s="143"/>
      <c r="ER87" s="143"/>
      <c r="ES87" s="143"/>
      <c r="ET87" s="143"/>
      <c r="EU87" s="143"/>
      <c r="EV87" s="143"/>
      <c r="EW87" s="143"/>
      <c r="EX87" s="143"/>
      <c r="EY87" s="143"/>
      <c r="EZ87" s="143"/>
      <c r="FA87" s="143"/>
      <c r="FB87" s="143"/>
      <c r="FC87" s="143"/>
      <c r="FD87" s="143"/>
      <c r="FE87" s="143"/>
      <c r="FF87" s="143"/>
      <c r="FG87" s="143"/>
      <c r="FH87" s="143"/>
      <c r="FI87" s="143"/>
      <c r="FJ87" s="143"/>
      <c r="FK87" s="143"/>
      <c r="FL87" s="143"/>
      <c r="FM87" s="143"/>
      <c r="FN87" s="143"/>
      <c r="FO87" s="143"/>
      <c r="FP87" s="143"/>
      <c r="FQ87" s="143"/>
      <c r="FR87" s="143"/>
      <c r="FS87" s="143"/>
      <c r="FT87" s="143"/>
      <c r="FU87" s="143"/>
      <c r="FV87" s="143"/>
      <c r="FW87" s="143"/>
      <c r="FX87" s="143"/>
      <c r="FY87" s="143"/>
      <c r="FZ87" s="143"/>
      <c r="GA87" s="143"/>
      <c r="GB87" s="143"/>
      <c r="GC87" s="143"/>
      <c r="GD87" s="143"/>
      <c r="GE87" s="143"/>
      <c r="GF87" s="143"/>
      <c r="GG87" s="143"/>
      <c r="GH87" s="143"/>
      <c r="GI87" s="143"/>
      <c r="GJ87" s="143"/>
      <c r="GK87" s="143"/>
      <c r="GL87" s="143"/>
      <c r="GM87" s="143"/>
      <c r="GN87" s="143"/>
      <c r="GO87" s="143"/>
      <c r="GP87" s="143"/>
      <c r="GQ87" s="143"/>
      <c r="GR87" s="143"/>
      <c r="GS87" s="143"/>
      <c r="GT87" s="143"/>
      <c r="GU87" s="143"/>
    </row>
    <row r="88" spans="1:203" x14ac:dyDescent="0.25">
      <c r="A88" s="704" t="s">
        <v>44</v>
      </c>
      <c r="B88" s="704"/>
      <c r="C88" s="705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405"/>
      <c r="Q88" s="431">
        <f t="shared" si="163"/>
        <v>67</v>
      </c>
      <c r="R88" s="776">
        <v>6752000</v>
      </c>
      <c r="S88" s="775">
        <v>18054</v>
      </c>
      <c r="T88" s="384">
        <f t="shared" si="129"/>
        <v>1949</v>
      </c>
      <c r="U88" s="428">
        <f t="shared" si="130"/>
        <v>1949</v>
      </c>
      <c r="V88" s="428">
        <f t="shared" si="131"/>
        <v>6</v>
      </c>
      <c r="W88" s="429">
        <f t="shared" si="132"/>
        <v>0</v>
      </c>
      <c r="X88" s="429">
        <f t="shared" si="133"/>
        <v>0</v>
      </c>
      <c r="Y88" s="429">
        <f t="shared" si="134"/>
        <v>0</v>
      </c>
      <c r="Z88" s="429">
        <f t="shared" si="135"/>
        <v>0</v>
      </c>
      <c r="AA88" s="429">
        <f t="shared" si="136"/>
        <v>0</v>
      </c>
      <c r="AB88" s="429">
        <f t="shared" si="137"/>
        <v>1</v>
      </c>
      <c r="AC88" s="429">
        <f t="shared" si="138"/>
        <v>0</v>
      </c>
      <c r="AD88" s="429">
        <f t="shared" si="139"/>
        <v>0</v>
      </c>
      <c r="AE88" s="429">
        <f t="shared" si="140"/>
        <v>0</v>
      </c>
      <c r="AF88" s="429">
        <f t="shared" si="141"/>
        <v>0</v>
      </c>
      <c r="AG88" s="429">
        <f t="shared" si="142"/>
        <v>0</v>
      </c>
      <c r="AH88" s="430">
        <f t="shared" si="143"/>
        <v>0</v>
      </c>
      <c r="AI88" s="789">
        <v>6090</v>
      </c>
      <c r="AJ88" s="766"/>
      <c r="AK88" s="790"/>
      <c r="AL88" s="791"/>
      <c r="AM88" s="413">
        <f t="shared" si="144"/>
        <v>0</v>
      </c>
      <c r="AN88" s="30"/>
      <c r="AO88" s="371" t="str">
        <f t="shared" si="145"/>
        <v>no outlier detected</v>
      </c>
      <c r="AP88" s="371" t="str">
        <f t="shared" si="146"/>
        <v>no outlier detected</v>
      </c>
      <c r="AQ88" s="806" t="str">
        <f t="shared" si="147"/>
        <v>----</v>
      </c>
      <c r="AR88" s="806"/>
      <c r="AS88" s="431">
        <f t="shared" si="148"/>
        <v>13</v>
      </c>
      <c r="AT88" s="432">
        <f t="shared" si="149"/>
        <v>10.153846153846153</v>
      </c>
      <c r="AU88" s="433">
        <f t="shared" si="150"/>
        <v>8.7144033607039422</v>
      </c>
      <c r="AV88" s="433">
        <f t="shared" si="151"/>
        <v>0</v>
      </c>
      <c r="AW88" s="433">
        <f t="shared" si="152"/>
        <v>8.7144033607039422</v>
      </c>
      <c r="AX88" s="433" t="str">
        <f t="shared" si="153"/>
        <v>----</v>
      </c>
      <c r="AY88" s="432" t="str">
        <f t="shared" si="154"/>
        <v>----</v>
      </c>
      <c r="AZ88" s="432">
        <f t="shared" si="155"/>
        <v>10.153846153846153</v>
      </c>
      <c r="BA88" s="434" t="str">
        <f t="shared" si="156"/>
        <v>----</v>
      </c>
      <c r="BB88" s="435">
        <f t="shared" si="157"/>
        <v>0</v>
      </c>
      <c r="BC88" s="434" t="e">
        <f t="shared" si="158"/>
        <v>#VALUE!</v>
      </c>
      <c r="BD88" s="434">
        <f t="shared" si="159"/>
        <v>0</v>
      </c>
      <c r="BE88" s="434" t="e">
        <f t="shared" si="160"/>
        <v>#VALUE!</v>
      </c>
      <c r="BF88" s="436">
        <f t="shared" si="161"/>
        <v>10.153846153846153</v>
      </c>
      <c r="BG88" s="437">
        <f t="shared" si="162"/>
        <v>6090</v>
      </c>
      <c r="BH88" s="434"/>
      <c r="BI88" s="434"/>
      <c r="BJ88" s="143"/>
      <c r="BK88" s="143"/>
      <c r="BL88" s="143"/>
      <c r="BM88" s="143"/>
      <c r="BN88" s="143"/>
      <c r="BO88" s="143"/>
      <c r="BP88" s="143"/>
      <c r="BQ88" s="143"/>
      <c r="BR88" s="143"/>
      <c r="BS88" s="143"/>
      <c r="BT88" s="143"/>
      <c r="BU88" s="143"/>
      <c r="BV88" s="143"/>
      <c r="BW88" s="143"/>
      <c r="BX88" s="143"/>
      <c r="BY88" s="143"/>
      <c r="BZ88" s="143"/>
      <c r="CA88" s="143"/>
      <c r="CB88" s="143"/>
      <c r="CC88" s="143"/>
      <c r="CD88" s="143"/>
      <c r="CE88" s="143"/>
      <c r="CF88" s="143"/>
      <c r="CG88" s="394">
        <v>5</v>
      </c>
      <c r="CH88" s="392"/>
      <c r="CI88" s="392"/>
      <c r="CJ88" s="722" t="e">
        <f>AA173</f>
        <v>#VALUE!</v>
      </c>
      <c r="CK88" s="143"/>
      <c r="CL88" s="143"/>
      <c r="CM88" s="143"/>
      <c r="CN88" s="143"/>
      <c r="CO88" s="143"/>
      <c r="CP88" s="143"/>
      <c r="CQ88" s="143"/>
      <c r="CR88" s="143"/>
      <c r="CS88" s="143"/>
      <c r="CT88" s="143"/>
      <c r="CU88" s="143"/>
      <c r="CV88" s="143"/>
      <c r="CW88" s="143"/>
      <c r="CX88" s="143"/>
      <c r="CY88" s="143"/>
      <c r="CZ88" s="143"/>
      <c r="DA88" s="143"/>
      <c r="DB88" s="143"/>
      <c r="DC88" s="143"/>
      <c r="DD88" s="143"/>
      <c r="DE88" s="143"/>
      <c r="DF88" s="143"/>
      <c r="DG88" s="143"/>
      <c r="DH88" s="143"/>
      <c r="DI88" s="143"/>
      <c r="DJ88" s="143"/>
      <c r="DK88" s="143"/>
      <c r="DL88" s="143"/>
      <c r="DM88" s="143"/>
      <c r="DN88" s="143"/>
      <c r="DO88" s="143"/>
      <c r="DP88" s="143"/>
      <c r="DQ88" s="143"/>
      <c r="DR88" s="143"/>
      <c r="DS88" s="143"/>
      <c r="DT88" s="143"/>
      <c r="DU88" s="143"/>
      <c r="DV88" s="143"/>
      <c r="DW88" s="143"/>
      <c r="DX88" s="143"/>
      <c r="DY88" s="143"/>
      <c r="DZ88" s="143"/>
      <c r="EA88" s="143"/>
      <c r="EB88" s="143"/>
      <c r="EC88" s="143"/>
      <c r="ED88" s="143"/>
      <c r="EE88" s="143"/>
      <c r="EF88" s="143"/>
      <c r="EG88" s="143"/>
      <c r="EH88" s="143"/>
      <c r="EI88" s="143"/>
      <c r="EJ88" s="143"/>
      <c r="EK88" s="143"/>
      <c r="EL88" s="143"/>
      <c r="EM88" s="143"/>
      <c r="EN88" s="143"/>
      <c r="EO88" s="143"/>
      <c r="EP88" s="143"/>
      <c r="EQ88" s="143"/>
      <c r="ER88" s="143"/>
      <c r="ES88" s="143"/>
      <c r="ET88" s="143"/>
      <c r="EU88" s="143"/>
      <c r="EV88" s="143"/>
      <c r="EW88" s="143"/>
      <c r="EX88" s="143"/>
      <c r="EY88" s="143"/>
      <c r="EZ88" s="143"/>
      <c r="FA88" s="143"/>
      <c r="FB88" s="143"/>
      <c r="FC88" s="143"/>
      <c r="FD88" s="143"/>
      <c r="FE88" s="143"/>
      <c r="FF88" s="143"/>
      <c r="FG88" s="143"/>
      <c r="FH88" s="143"/>
      <c r="FI88" s="143"/>
      <c r="FJ88" s="143"/>
      <c r="FK88" s="143"/>
      <c r="FL88" s="143"/>
      <c r="FM88" s="143"/>
      <c r="FN88" s="143"/>
      <c r="FO88" s="143"/>
      <c r="FP88" s="143"/>
      <c r="FQ88" s="143"/>
      <c r="FR88" s="143"/>
      <c r="FS88" s="143"/>
      <c r="FT88" s="143"/>
      <c r="FU88" s="143"/>
      <c r="FV88" s="143"/>
      <c r="FW88" s="143"/>
      <c r="FX88" s="143"/>
      <c r="FY88" s="143"/>
      <c r="FZ88" s="143"/>
      <c r="GA88" s="143"/>
      <c r="GB88" s="143"/>
      <c r="GC88" s="143"/>
      <c r="GD88" s="143"/>
      <c r="GE88" s="143"/>
      <c r="GF88" s="143"/>
      <c r="GG88" s="143"/>
      <c r="GH88" s="143"/>
      <c r="GI88" s="143"/>
      <c r="GJ88" s="143"/>
      <c r="GK88" s="143"/>
      <c r="GL88" s="143"/>
      <c r="GM88" s="143"/>
      <c r="GN88" s="143"/>
      <c r="GO88" s="143"/>
      <c r="GP88" s="143"/>
      <c r="GQ88" s="143"/>
      <c r="GR88" s="143"/>
      <c r="GS88" s="143"/>
      <c r="GT88" s="143"/>
      <c r="GU88" s="143"/>
    </row>
    <row r="89" spans="1:203" x14ac:dyDescent="0.25">
      <c r="A89" s="704" t="s">
        <v>126</v>
      </c>
      <c r="B89" s="704"/>
      <c r="C89" s="705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405"/>
      <c r="Q89" s="431">
        <f t="shared" si="163"/>
        <v>68</v>
      </c>
      <c r="R89" s="776">
        <v>6752000</v>
      </c>
      <c r="S89" s="775">
        <v>18431</v>
      </c>
      <c r="T89" s="384">
        <f t="shared" si="129"/>
        <v>1950</v>
      </c>
      <c r="U89" s="428">
        <f t="shared" si="130"/>
        <v>1950</v>
      </c>
      <c r="V89" s="428">
        <f t="shared" si="131"/>
        <v>6</v>
      </c>
      <c r="W89" s="429">
        <f t="shared" si="132"/>
        <v>0</v>
      </c>
      <c r="X89" s="429">
        <f t="shared" si="133"/>
        <v>0</v>
      </c>
      <c r="Y89" s="429">
        <f t="shared" si="134"/>
        <v>0</v>
      </c>
      <c r="Z89" s="429">
        <f t="shared" si="135"/>
        <v>0</v>
      </c>
      <c r="AA89" s="429">
        <f t="shared" si="136"/>
        <v>0</v>
      </c>
      <c r="AB89" s="429">
        <f t="shared" si="137"/>
        <v>1</v>
      </c>
      <c r="AC89" s="429">
        <f t="shared" si="138"/>
        <v>0</v>
      </c>
      <c r="AD89" s="429">
        <f t="shared" si="139"/>
        <v>0</v>
      </c>
      <c r="AE89" s="429">
        <f t="shared" si="140"/>
        <v>0</v>
      </c>
      <c r="AF89" s="429">
        <f t="shared" si="141"/>
        <v>0</v>
      </c>
      <c r="AG89" s="429">
        <f t="shared" si="142"/>
        <v>0</v>
      </c>
      <c r="AH89" s="430">
        <f t="shared" si="143"/>
        <v>0</v>
      </c>
      <c r="AI89" s="789">
        <v>2910</v>
      </c>
      <c r="AJ89" s="766"/>
      <c r="AK89" s="790"/>
      <c r="AL89" s="791"/>
      <c r="AM89" s="413">
        <f t="shared" si="144"/>
        <v>0</v>
      </c>
      <c r="AN89" s="30"/>
      <c r="AO89" s="371" t="str">
        <f t="shared" si="145"/>
        <v>no outlier detected</v>
      </c>
      <c r="AP89" s="371" t="str">
        <f t="shared" si="146"/>
        <v>no outlier detected</v>
      </c>
      <c r="AQ89" s="806" t="str">
        <f t="shared" si="147"/>
        <v>----</v>
      </c>
      <c r="AR89" s="806"/>
      <c r="AS89" s="431">
        <f t="shared" si="148"/>
        <v>72</v>
      </c>
      <c r="AT89" s="432">
        <f t="shared" si="149"/>
        <v>1.8333333333333333</v>
      </c>
      <c r="AU89" s="433">
        <f t="shared" si="150"/>
        <v>7.9759083601655378</v>
      </c>
      <c r="AV89" s="433">
        <f t="shared" si="151"/>
        <v>0</v>
      </c>
      <c r="AW89" s="433">
        <f t="shared" si="152"/>
        <v>7.9759083601655378</v>
      </c>
      <c r="AX89" s="433" t="str">
        <f t="shared" si="153"/>
        <v>----</v>
      </c>
      <c r="AY89" s="432" t="str">
        <f t="shared" si="154"/>
        <v>----</v>
      </c>
      <c r="AZ89" s="432">
        <f t="shared" si="155"/>
        <v>1.8333333333333333</v>
      </c>
      <c r="BA89" s="434" t="str">
        <f t="shared" si="156"/>
        <v>----</v>
      </c>
      <c r="BB89" s="435">
        <f t="shared" si="157"/>
        <v>0</v>
      </c>
      <c r="BC89" s="434" t="e">
        <f t="shared" si="158"/>
        <v>#VALUE!</v>
      </c>
      <c r="BD89" s="434">
        <f t="shared" si="159"/>
        <v>0</v>
      </c>
      <c r="BE89" s="434" t="e">
        <f t="shared" si="160"/>
        <v>#VALUE!</v>
      </c>
      <c r="BF89" s="436">
        <f t="shared" si="161"/>
        <v>1.8333333333333333</v>
      </c>
      <c r="BG89" s="437">
        <f t="shared" si="162"/>
        <v>2910</v>
      </c>
      <c r="BH89" s="434"/>
      <c r="BI89" s="434"/>
      <c r="BJ89" s="143"/>
      <c r="BK89" s="143"/>
      <c r="BL89" s="143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A89" s="143"/>
      <c r="CB89" s="143"/>
      <c r="CC89" s="143"/>
      <c r="CD89" s="143"/>
      <c r="CE89" s="143"/>
      <c r="CF89" s="143"/>
      <c r="CG89" s="394">
        <v>6</v>
      </c>
      <c r="CH89" s="392"/>
      <c r="CI89" s="392"/>
      <c r="CJ89" s="722" t="e">
        <f>AB173</f>
        <v>#VALUE!</v>
      </c>
      <c r="CK89" s="143"/>
      <c r="CL89" s="143"/>
      <c r="CM89" s="143"/>
      <c r="CN89" s="143"/>
      <c r="CO89" s="143"/>
      <c r="CP89" s="143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  <c r="DC89" s="143"/>
      <c r="DD89" s="143"/>
      <c r="DE89" s="143"/>
      <c r="DF89" s="143"/>
      <c r="DG89" s="143"/>
      <c r="DH89" s="143"/>
      <c r="DI89" s="143"/>
      <c r="DJ89" s="143"/>
      <c r="DK89" s="143"/>
      <c r="DL89" s="143"/>
      <c r="DM89" s="143"/>
      <c r="DN89" s="143"/>
      <c r="DO89" s="143"/>
      <c r="DP89" s="143"/>
      <c r="DQ89" s="143"/>
      <c r="DR89" s="143"/>
      <c r="DS89" s="143"/>
      <c r="DT89" s="143"/>
      <c r="DU89" s="143"/>
      <c r="DV89" s="143"/>
      <c r="DW89" s="143"/>
      <c r="DX89" s="143"/>
      <c r="DY89" s="143"/>
      <c r="DZ89" s="143"/>
      <c r="EA89" s="143"/>
      <c r="EB89" s="143"/>
      <c r="EC89" s="143"/>
      <c r="ED89" s="143"/>
      <c r="EE89" s="143"/>
      <c r="EF89" s="143"/>
      <c r="EG89" s="143"/>
      <c r="EH89" s="143"/>
      <c r="EI89" s="143"/>
      <c r="EJ89" s="143"/>
      <c r="EK89" s="143"/>
      <c r="EL89" s="143"/>
      <c r="EM89" s="143"/>
      <c r="EN89" s="143"/>
      <c r="EO89" s="143"/>
      <c r="EP89" s="143"/>
      <c r="EQ89" s="143"/>
      <c r="ER89" s="143"/>
      <c r="ES89" s="143"/>
      <c r="ET89" s="143"/>
      <c r="EU89" s="143"/>
      <c r="EV89" s="143"/>
      <c r="EW89" s="143"/>
      <c r="EX89" s="143"/>
      <c r="EY89" s="143"/>
      <c r="EZ89" s="143"/>
      <c r="FA89" s="143"/>
      <c r="FB89" s="143"/>
      <c r="FC89" s="143"/>
      <c r="FD89" s="143"/>
      <c r="FE89" s="143"/>
      <c r="FF89" s="143"/>
      <c r="FG89" s="143"/>
      <c r="FH89" s="143"/>
      <c r="FI89" s="143"/>
      <c r="FJ89" s="143"/>
      <c r="FK89" s="143"/>
      <c r="FL89" s="143"/>
      <c r="FM89" s="143"/>
      <c r="FN89" s="143"/>
      <c r="FO89" s="143"/>
      <c r="FP89" s="143"/>
      <c r="FQ89" s="143"/>
      <c r="FR89" s="143"/>
      <c r="FS89" s="143"/>
      <c r="FT89" s="143"/>
      <c r="FU89" s="143"/>
      <c r="FV89" s="143"/>
      <c r="FW89" s="143"/>
      <c r="FX89" s="143"/>
      <c r="FY89" s="143"/>
      <c r="FZ89" s="143"/>
      <c r="GA89" s="143"/>
      <c r="GB89" s="143"/>
      <c r="GC89" s="143"/>
      <c r="GD89" s="143"/>
      <c r="GE89" s="143"/>
      <c r="GF89" s="143"/>
      <c r="GG89" s="143"/>
      <c r="GH89" s="143"/>
      <c r="GI89" s="143"/>
      <c r="GJ89" s="143"/>
      <c r="GK89" s="143"/>
      <c r="GL89" s="143"/>
      <c r="GM89" s="143"/>
      <c r="GN89" s="143"/>
      <c r="GO89" s="143"/>
      <c r="GP89" s="143"/>
      <c r="GQ89" s="143"/>
      <c r="GR89" s="143"/>
      <c r="GS89" s="143"/>
      <c r="GT89" s="143"/>
      <c r="GU89" s="143"/>
    </row>
    <row r="90" spans="1:203" x14ac:dyDescent="0.25">
      <c r="A90" s="704" t="s">
        <v>45</v>
      </c>
      <c r="B90" s="704"/>
      <c r="C90" s="705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405"/>
      <c r="Q90" s="540">
        <f t="shared" si="163"/>
        <v>69</v>
      </c>
      <c r="R90" s="777">
        <v>6752000</v>
      </c>
      <c r="S90" s="778">
        <v>18843</v>
      </c>
      <c r="T90" s="539">
        <f t="shared" si="129"/>
        <v>1951</v>
      </c>
      <c r="U90" s="428">
        <f t="shared" si="130"/>
        <v>1951</v>
      </c>
      <c r="V90" s="428">
        <f t="shared" si="131"/>
        <v>8</v>
      </c>
      <c r="W90" s="429">
        <f t="shared" si="132"/>
        <v>0</v>
      </c>
      <c r="X90" s="429">
        <f t="shared" si="133"/>
        <v>0</v>
      </c>
      <c r="Y90" s="429">
        <f t="shared" si="134"/>
        <v>0</v>
      </c>
      <c r="Z90" s="429">
        <f t="shared" si="135"/>
        <v>0</v>
      </c>
      <c r="AA90" s="429">
        <f t="shared" si="136"/>
        <v>0</v>
      </c>
      <c r="AB90" s="429">
        <f t="shared" si="137"/>
        <v>0</v>
      </c>
      <c r="AC90" s="429">
        <f t="shared" si="138"/>
        <v>0</v>
      </c>
      <c r="AD90" s="429">
        <f t="shared" si="139"/>
        <v>1</v>
      </c>
      <c r="AE90" s="429">
        <f t="shared" si="140"/>
        <v>0</v>
      </c>
      <c r="AF90" s="429">
        <f t="shared" si="141"/>
        <v>0</v>
      </c>
      <c r="AG90" s="429">
        <f t="shared" si="142"/>
        <v>0</v>
      </c>
      <c r="AH90" s="430">
        <f t="shared" si="143"/>
        <v>0</v>
      </c>
      <c r="AI90" s="786">
        <v>4630</v>
      </c>
      <c r="AJ90" s="784"/>
      <c r="AK90" s="787"/>
      <c r="AL90" s="788"/>
      <c r="AM90" s="413">
        <f t="shared" si="144"/>
        <v>0</v>
      </c>
      <c r="AN90" s="30"/>
      <c r="AO90" s="372" t="str">
        <f t="shared" si="145"/>
        <v>no outlier detected</v>
      </c>
      <c r="AP90" s="372" t="str">
        <f t="shared" si="146"/>
        <v>no outlier detected</v>
      </c>
      <c r="AQ90" s="807" t="str">
        <f t="shared" si="147"/>
        <v>----</v>
      </c>
      <c r="AR90" s="807"/>
      <c r="AS90" s="540">
        <f t="shared" si="148"/>
        <v>26</v>
      </c>
      <c r="AT90" s="541">
        <f t="shared" si="149"/>
        <v>5.0769230769230766</v>
      </c>
      <c r="AU90" s="542">
        <f t="shared" si="150"/>
        <v>8.4403121470802791</v>
      </c>
      <c r="AV90" s="542">
        <f t="shared" si="151"/>
        <v>0</v>
      </c>
      <c r="AW90" s="542">
        <f t="shared" si="152"/>
        <v>8.4403121470802791</v>
      </c>
      <c r="AX90" s="542" t="str">
        <f t="shared" si="153"/>
        <v>----</v>
      </c>
      <c r="AY90" s="541" t="str">
        <f t="shared" si="154"/>
        <v>----</v>
      </c>
      <c r="AZ90" s="541">
        <f t="shared" si="155"/>
        <v>5.0769230769230766</v>
      </c>
      <c r="BA90" s="434" t="str">
        <f t="shared" si="156"/>
        <v>----</v>
      </c>
      <c r="BB90" s="435">
        <f t="shared" si="157"/>
        <v>0</v>
      </c>
      <c r="BC90" s="434" t="e">
        <f t="shared" si="158"/>
        <v>#VALUE!</v>
      </c>
      <c r="BD90" s="434">
        <f t="shared" si="159"/>
        <v>0</v>
      </c>
      <c r="BE90" s="434" t="e">
        <f t="shared" si="160"/>
        <v>#VALUE!</v>
      </c>
      <c r="BF90" s="436">
        <f t="shared" si="161"/>
        <v>5.0769230769230766</v>
      </c>
      <c r="BG90" s="437">
        <f t="shared" si="162"/>
        <v>4630</v>
      </c>
      <c r="BH90" s="434"/>
      <c r="BI90" s="434"/>
      <c r="BJ90" s="143"/>
      <c r="BK90" s="143"/>
      <c r="BL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A90" s="143"/>
      <c r="CB90" s="143"/>
      <c r="CC90" s="143"/>
      <c r="CD90" s="143"/>
      <c r="CE90" s="143"/>
      <c r="CF90" s="143"/>
      <c r="CG90" s="394">
        <v>7</v>
      </c>
      <c r="CH90" s="392"/>
      <c r="CI90" s="392"/>
      <c r="CJ90" s="722" t="e">
        <f>AC173</f>
        <v>#VALUE!</v>
      </c>
      <c r="CK90" s="143"/>
      <c r="CL90" s="143"/>
      <c r="CM90" s="143"/>
      <c r="CN90" s="143"/>
      <c r="CO90" s="143"/>
      <c r="CP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143"/>
      <c r="DE90" s="143"/>
      <c r="DF90" s="143"/>
      <c r="DG90" s="143"/>
      <c r="DH90" s="143"/>
      <c r="DI90" s="143"/>
      <c r="DJ90" s="143"/>
      <c r="DK90" s="143"/>
      <c r="DL90" s="143"/>
      <c r="DM90" s="143"/>
      <c r="DN90" s="143"/>
      <c r="DO90" s="143"/>
      <c r="DP90" s="143"/>
      <c r="DQ90" s="143"/>
      <c r="DR90" s="143"/>
      <c r="DS90" s="143"/>
      <c r="DT90" s="143"/>
      <c r="DU90" s="143"/>
      <c r="DV90" s="143"/>
      <c r="DW90" s="143"/>
      <c r="DX90" s="143"/>
      <c r="DY90" s="143"/>
      <c r="DZ90" s="143"/>
      <c r="EA90" s="143"/>
      <c r="EB90" s="143"/>
      <c r="EC90" s="143"/>
      <c r="ED90" s="143"/>
      <c r="EE90" s="143"/>
      <c r="EF90" s="143"/>
      <c r="EG90" s="143"/>
      <c r="EH90" s="143"/>
      <c r="EI90" s="143"/>
      <c r="EJ90" s="143"/>
      <c r="EK90" s="143"/>
      <c r="EL90" s="143"/>
      <c r="EM90" s="143"/>
      <c r="EN90" s="143"/>
      <c r="EO90" s="143"/>
      <c r="EP90" s="143"/>
      <c r="EQ90" s="143"/>
      <c r="ER90" s="143"/>
      <c r="ES90" s="143"/>
      <c r="ET90" s="143"/>
      <c r="EU90" s="143"/>
      <c r="EV90" s="143"/>
      <c r="EW90" s="143"/>
      <c r="EX90" s="143"/>
      <c r="EY90" s="143"/>
      <c r="EZ90" s="143"/>
      <c r="FA90" s="143"/>
      <c r="FB90" s="143"/>
      <c r="FC90" s="143"/>
      <c r="FD90" s="143"/>
      <c r="FE90" s="143"/>
      <c r="FF90" s="143"/>
      <c r="FG90" s="143"/>
      <c r="FH90" s="143"/>
      <c r="FI90" s="143"/>
      <c r="FJ90" s="143"/>
      <c r="FK90" s="143"/>
      <c r="FL90" s="143"/>
      <c r="FM90" s="143"/>
      <c r="FN90" s="143"/>
      <c r="FO90" s="143"/>
      <c r="FP90" s="143"/>
      <c r="FQ90" s="143"/>
      <c r="FR90" s="143"/>
      <c r="FS90" s="143"/>
      <c r="FT90" s="143"/>
      <c r="FU90" s="143"/>
      <c r="FV90" s="143"/>
      <c r="FW90" s="143"/>
      <c r="FX90" s="143"/>
      <c r="FY90" s="143"/>
      <c r="FZ90" s="143"/>
      <c r="GA90" s="143"/>
      <c r="GB90" s="143"/>
      <c r="GC90" s="143"/>
      <c r="GD90" s="143"/>
      <c r="GE90" s="143"/>
      <c r="GF90" s="143"/>
      <c r="GG90" s="143"/>
      <c r="GH90" s="143"/>
      <c r="GI90" s="143"/>
      <c r="GJ90" s="143"/>
      <c r="GK90" s="143"/>
      <c r="GL90" s="143"/>
      <c r="GM90" s="143"/>
      <c r="GN90" s="143"/>
      <c r="GO90" s="143"/>
      <c r="GP90" s="143"/>
      <c r="GQ90" s="143"/>
      <c r="GR90" s="143"/>
      <c r="GS90" s="143"/>
      <c r="GT90" s="143"/>
      <c r="GU90" s="143"/>
    </row>
    <row r="91" spans="1:203" x14ac:dyDescent="0.25">
      <c r="A91" s="704" t="s">
        <v>9</v>
      </c>
      <c r="B91" s="704"/>
      <c r="C91" s="705"/>
      <c r="D91" s="704"/>
      <c r="E91" s="704"/>
      <c r="F91" s="704"/>
      <c r="G91" s="704"/>
      <c r="H91" s="704"/>
      <c r="I91" s="704"/>
      <c r="J91" s="704"/>
      <c r="K91" s="704"/>
      <c r="L91" s="704"/>
      <c r="M91" s="704"/>
      <c r="N91" s="704"/>
      <c r="O91" s="704"/>
      <c r="P91" s="405"/>
      <c r="Q91" s="431">
        <f t="shared" si="163"/>
        <v>70</v>
      </c>
      <c r="R91" s="776">
        <v>6752000</v>
      </c>
      <c r="S91" s="775">
        <v>19153</v>
      </c>
      <c r="T91" s="384">
        <f t="shared" si="129"/>
        <v>1952</v>
      </c>
      <c r="U91" s="428">
        <f t="shared" si="130"/>
        <v>1952</v>
      </c>
      <c r="V91" s="428">
        <f t="shared" si="131"/>
        <v>6</v>
      </c>
      <c r="W91" s="429">
        <f t="shared" si="132"/>
        <v>0</v>
      </c>
      <c r="X91" s="429">
        <f t="shared" si="133"/>
        <v>0</v>
      </c>
      <c r="Y91" s="429">
        <f t="shared" si="134"/>
        <v>0</v>
      </c>
      <c r="Z91" s="429">
        <f t="shared" si="135"/>
        <v>0</v>
      </c>
      <c r="AA91" s="429">
        <f t="shared" si="136"/>
        <v>0</v>
      </c>
      <c r="AB91" s="429">
        <f t="shared" si="137"/>
        <v>1</v>
      </c>
      <c r="AC91" s="429">
        <f t="shared" si="138"/>
        <v>0</v>
      </c>
      <c r="AD91" s="429">
        <f t="shared" si="139"/>
        <v>0</v>
      </c>
      <c r="AE91" s="429">
        <f t="shared" si="140"/>
        <v>0</v>
      </c>
      <c r="AF91" s="429">
        <f t="shared" si="141"/>
        <v>0</v>
      </c>
      <c r="AG91" s="429">
        <f t="shared" si="142"/>
        <v>0</v>
      </c>
      <c r="AH91" s="430">
        <f t="shared" si="143"/>
        <v>0</v>
      </c>
      <c r="AI91" s="789">
        <v>3660</v>
      </c>
      <c r="AJ91" s="766"/>
      <c r="AK91" s="790"/>
      <c r="AL91" s="791"/>
      <c r="AM91" s="413">
        <f t="shared" si="144"/>
        <v>0</v>
      </c>
      <c r="AN91" s="30"/>
      <c r="AO91" s="371" t="str">
        <f t="shared" si="145"/>
        <v>no outlier detected</v>
      </c>
      <c r="AP91" s="371" t="str">
        <f t="shared" si="146"/>
        <v>no outlier detected</v>
      </c>
      <c r="AQ91" s="806" t="str">
        <f t="shared" si="147"/>
        <v>----</v>
      </c>
      <c r="AR91" s="806"/>
      <c r="AS91" s="431">
        <f t="shared" si="148"/>
        <v>50</v>
      </c>
      <c r="AT91" s="432">
        <f t="shared" si="149"/>
        <v>2.64</v>
      </c>
      <c r="AU91" s="433">
        <f t="shared" si="150"/>
        <v>8.2052184263954118</v>
      </c>
      <c r="AV91" s="433">
        <f t="shared" si="151"/>
        <v>0</v>
      </c>
      <c r="AW91" s="433">
        <f t="shared" si="152"/>
        <v>8.2052184263954118</v>
      </c>
      <c r="AX91" s="433" t="str">
        <f t="shared" si="153"/>
        <v>----</v>
      </c>
      <c r="AY91" s="432" t="str">
        <f t="shared" si="154"/>
        <v>----</v>
      </c>
      <c r="AZ91" s="432">
        <f t="shared" si="155"/>
        <v>2.64</v>
      </c>
      <c r="BA91" s="434" t="str">
        <f t="shared" si="156"/>
        <v>----</v>
      </c>
      <c r="BB91" s="435">
        <f t="shared" si="157"/>
        <v>0</v>
      </c>
      <c r="BC91" s="434" t="e">
        <f t="shared" si="158"/>
        <v>#VALUE!</v>
      </c>
      <c r="BD91" s="434">
        <f t="shared" si="159"/>
        <v>0</v>
      </c>
      <c r="BE91" s="434" t="e">
        <f t="shared" si="160"/>
        <v>#VALUE!</v>
      </c>
      <c r="BF91" s="436">
        <f t="shared" si="161"/>
        <v>2.64</v>
      </c>
      <c r="BG91" s="437">
        <f t="shared" si="162"/>
        <v>3660</v>
      </c>
      <c r="BH91" s="434"/>
      <c r="BI91" s="434"/>
      <c r="BJ91" s="143"/>
      <c r="BK91" s="143"/>
      <c r="BL91" s="143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A91" s="143"/>
      <c r="CB91" s="143"/>
      <c r="CC91" s="143"/>
      <c r="CD91" s="143"/>
      <c r="CE91" s="143"/>
      <c r="CF91" s="143"/>
      <c r="CG91" s="394">
        <v>8</v>
      </c>
      <c r="CH91" s="392"/>
      <c r="CI91" s="392"/>
      <c r="CJ91" s="722" t="e">
        <f>AD173</f>
        <v>#VALUE!</v>
      </c>
      <c r="CK91" s="143"/>
      <c r="CL91" s="143"/>
      <c r="CM91" s="143"/>
      <c r="CN91" s="143"/>
      <c r="CO91" s="143"/>
      <c r="CP91" s="143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3"/>
      <c r="DO91" s="143"/>
      <c r="DP91" s="143"/>
      <c r="DQ91" s="143"/>
      <c r="DR91" s="143"/>
      <c r="DS91" s="143"/>
      <c r="DT91" s="143"/>
      <c r="DU91" s="143"/>
      <c r="DV91" s="143"/>
      <c r="DW91" s="143"/>
      <c r="DX91" s="143"/>
      <c r="DY91" s="143"/>
      <c r="DZ91" s="143"/>
      <c r="EA91" s="143"/>
      <c r="EB91" s="143"/>
      <c r="EC91" s="143"/>
      <c r="ED91" s="143"/>
      <c r="EE91" s="143"/>
      <c r="EF91" s="143"/>
      <c r="EG91" s="143"/>
      <c r="EH91" s="143"/>
      <c r="EI91" s="143"/>
      <c r="EJ91" s="143"/>
      <c r="EK91" s="143"/>
      <c r="EL91" s="143"/>
      <c r="EM91" s="143"/>
      <c r="EN91" s="143"/>
      <c r="EO91" s="143"/>
      <c r="EP91" s="143"/>
      <c r="EQ91" s="143"/>
      <c r="ER91" s="143"/>
      <c r="ES91" s="143"/>
      <c r="ET91" s="143"/>
      <c r="EU91" s="143"/>
      <c r="EV91" s="143"/>
      <c r="EW91" s="143"/>
      <c r="EX91" s="143"/>
      <c r="EY91" s="143"/>
      <c r="EZ91" s="143"/>
      <c r="FA91" s="143"/>
      <c r="FB91" s="143"/>
      <c r="FC91" s="143"/>
      <c r="FD91" s="143"/>
      <c r="FE91" s="143"/>
      <c r="FF91" s="143"/>
      <c r="FG91" s="143"/>
      <c r="FH91" s="143"/>
      <c r="FI91" s="143"/>
      <c r="FJ91" s="143"/>
      <c r="FK91" s="143"/>
      <c r="FL91" s="143"/>
      <c r="FM91" s="143"/>
      <c r="FN91" s="143"/>
      <c r="FO91" s="143"/>
      <c r="FP91" s="143"/>
      <c r="FQ91" s="143"/>
      <c r="FR91" s="143"/>
      <c r="FS91" s="143"/>
      <c r="FT91" s="143"/>
      <c r="FU91" s="143"/>
      <c r="FV91" s="143"/>
      <c r="FW91" s="143"/>
      <c r="FX91" s="143"/>
      <c r="FY91" s="143"/>
      <c r="FZ91" s="143"/>
      <c r="GA91" s="143"/>
      <c r="GB91" s="143"/>
      <c r="GC91" s="143"/>
      <c r="GD91" s="143"/>
      <c r="GE91" s="143"/>
      <c r="GF91" s="143"/>
      <c r="GG91" s="143"/>
      <c r="GH91" s="143"/>
      <c r="GI91" s="143"/>
      <c r="GJ91" s="143"/>
      <c r="GK91" s="143"/>
      <c r="GL91" s="143"/>
      <c r="GM91" s="143"/>
      <c r="GN91" s="143"/>
      <c r="GO91" s="143"/>
      <c r="GP91" s="143"/>
      <c r="GQ91" s="143"/>
      <c r="GR91" s="143"/>
      <c r="GS91" s="143"/>
      <c r="GT91" s="143"/>
      <c r="GU91" s="143"/>
    </row>
    <row r="92" spans="1:203" x14ac:dyDescent="0.25">
      <c r="A92" s="704" t="s">
        <v>0</v>
      </c>
      <c r="B92" s="704"/>
      <c r="C92" s="705"/>
      <c r="D92" s="704"/>
      <c r="E92" s="704"/>
      <c r="F92" s="704"/>
      <c r="G92" s="704"/>
      <c r="H92" s="704"/>
      <c r="I92" s="704"/>
      <c r="J92" s="704"/>
      <c r="K92" s="704"/>
      <c r="L92" s="704"/>
      <c r="M92" s="704"/>
      <c r="N92" s="704"/>
      <c r="O92" s="704"/>
      <c r="P92" s="405"/>
      <c r="Q92" s="431">
        <f t="shared" si="163"/>
        <v>71</v>
      </c>
      <c r="R92" s="776">
        <v>6752000</v>
      </c>
      <c r="S92" s="775">
        <v>19524</v>
      </c>
      <c r="T92" s="384">
        <f t="shared" si="129"/>
        <v>1953</v>
      </c>
      <c r="U92" s="428">
        <f t="shared" si="130"/>
        <v>1953</v>
      </c>
      <c r="V92" s="428">
        <f t="shared" si="131"/>
        <v>6</v>
      </c>
      <c r="W92" s="429">
        <f t="shared" si="132"/>
        <v>0</v>
      </c>
      <c r="X92" s="429">
        <f t="shared" si="133"/>
        <v>0</v>
      </c>
      <c r="Y92" s="429">
        <f t="shared" si="134"/>
        <v>0</v>
      </c>
      <c r="Z92" s="429">
        <f t="shared" si="135"/>
        <v>0</v>
      </c>
      <c r="AA92" s="429">
        <f t="shared" si="136"/>
        <v>0</v>
      </c>
      <c r="AB92" s="429">
        <f t="shared" si="137"/>
        <v>1</v>
      </c>
      <c r="AC92" s="429">
        <f t="shared" si="138"/>
        <v>0</v>
      </c>
      <c r="AD92" s="429">
        <f t="shared" si="139"/>
        <v>0</v>
      </c>
      <c r="AE92" s="429">
        <f t="shared" si="140"/>
        <v>0</v>
      </c>
      <c r="AF92" s="429">
        <f t="shared" si="141"/>
        <v>0</v>
      </c>
      <c r="AG92" s="429">
        <f t="shared" si="142"/>
        <v>0</v>
      </c>
      <c r="AH92" s="430">
        <f t="shared" si="143"/>
        <v>0</v>
      </c>
      <c r="AI92" s="789">
        <v>2490</v>
      </c>
      <c r="AJ92" s="766"/>
      <c r="AK92" s="790"/>
      <c r="AL92" s="791"/>
      <c r="AM92" s="413">
        <f t="shared" si="144"/>
        <v>0</v>
      </c>
      <c r="AN92" s="30"/>
      <c r="AO92" s="371" t="str">
        <f t="shared" si="145"/>
        <v>no outlier detected</v>
      </c>
      <c r="AP92" s="371" t="str">
        <f t="shared" si="146"/>
        <v>no outlier detected</v>
      </c>
      <c r="AQ92" s="806" t="str">
        <f t="shared" si="147"/>
        <v>----</v>
      </c>
      <c r="AR92" s="806"/>
      <c r="AS92" s="431">
        <f t="shared" si="148"/>
        <v>91</v>
      </c>
      <c r="AT92" s="432">
        <f t="shared" si="149"/>
        <v>1.4505494505494505</v>
      </c>
      <c r="AU92" s="433">
        <f t="shared" si="150"/>
        <v>7.8200379894587533</v>
      </c>
      <c r="AV92" s="433">
        <f t="shared" si="151"/>
        <v>0</v>
      </c>
      <c r="AW92" s="433">
        <f t="shared" si="152"/>
        <v>7.8200379894587533</v>
      </c>
      <c r="AX92" s="433" t="str">
        <f t="shared" si="153"/>
        <v>----</v>
      </c>
      <c r="AY92" s="432" t="str">
        <f t="shared" si="154"/>
        <v>----</v>
      </c>
      <c r="AZ92" s="432">
        <f t="shared" si="155"/>
        <v>1.4505494505494505</v>
      </c>
      <c r="BA92" s="434" t="str">
        <f t="shared" si="156"/>
        <v>----</v>
      </c>
      <c r="BB92" s="435">
        <f t="shared" si="157"/>
        <v>0</v>
      </c>
      <c r="BC92" s="434" t="e">
        <f t="shared" si="158"/>
        <v>#VALUE!</v>
      </c>
      <c r="BD92" s="434">
        <f t="shared" si="159"/>
        <v>0</v>
      </c>
      <c r="BE92" s="434" t="e">
        <f t="shared" si="160"/>
        <v>#VALUE!</v>
      </c>
      <c r="BF92" s="436">
        <f t="shared" si="161"/>
        <v>1.4505494505494505</v>
      </c>
      <c r="BG92" s="437">
        <f t="shared" si="162"/>
        <v>2490</v>
      </c>
      <c r="BH92" s="434"/>
      <c r="BI92" s="434"/>
      <c r="BJ92" s="143"/>
      <c r="BK92" s="143"/>
      <c r="BL92" s="143"/>
      <c r="BM92" s="143"/>
      <c r="BN92" s="143"/>
      <c r="BO92" s="143"/>
      <c r="BP92" s="143"/>
      <c r="BQ92" s="143"/>
      <c r="BR92" s="143"/>
      <c r="BS92" s="143"/>
      <c r="BT92" s="143"/>
      <c r="BU92" s="143"/>
      <c r="BV92" s="143"/>
      <c r="BW92" s="143"/>
      <c r="BX92" s="143"/>
      <c r="BY92" s="143"/>
      <c r="BZ92" s="143"/>
      <c r="CA92" s="143"/>
      <c r="CB92" s="143"/>
      <c r="CC92" s="143"/>
      <c r="CD92" s="143"/>
      <c r="CE92" s="143"/>
      <c r="CF92" s="143"/>
      <c r="CG92" s="394">
        <v>9</v>
      </c>
      <c r="CH92" s="392"/>
      <c r="CI92" s="392"/>
      <c r="CJ92" s="722" t="e">
        <f>AE173</f>
        <v>#VALUE!</v>
      </c>
      <c r="CK92" s="143"/>
      <c r="CL92" s="143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3"/>
      <c r="DO92" s="143"/>
      <c r="DP92" s="143"/>
      <c r="DQ92" s="143"/>
      <c r="DR92" s="143"/>
      <c r="DS92" s="143"/>
      <c r="DT92" s="143"/>
      <c r="DU92" s="143"/>
      <c r="DV92" s="143"/>
      <c r="DW92" s="143"/>
      <c r="DX92" s="143"/>
      <c r="DY92" s="143"/>
      <c r="DZ92" s="143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3"/>
      <c r="EU92" s="143"/>
      <c r="EV92" s="143"/>
      <c r="EW92" s="143"/>
      <c r="EX92" s="143"/>
      <c r="EY92" s="143"/>
      <c r="EZ92" s="143"/>
      <c r="FA92" s="143"/>
      <c r="FB92" s="143"/>
      <c r="FC92" s="143"/>
      <c r="FD92" s="143"/>
      <c r="FE92" s="143"/>
      <c r="FF92" s="143"/>
      <c r="FG92" s="143"/>
      <c r="FH92" s="143"/>
      <c r="FI92" s="143"/>
      <c r="FJ92" s="143"/>
      <c r="FK92" s="143"/>
      <c r="FL92" s="143"/>
      <c r="FM92" s="143"/>
      <c r="FN92" s="143"/>
      <c r="FO92" s="143"/>
      <c r="FP92" s="143"/>
      <c r="FQ92" s="143"/>
      <c r="FR92" s="143"/>
      <c r="FS92" s="143"/>
      <c r="FT92" s="143"/>
      <c r="FU92" s="143"/>
      <c r="FV92" s="143"/>
      <c r="FW92" s="143"/>
      <c r="FX92" s="143"/>
      <c r="FY92" s="143"/>
      <c r="FZ92" s="143"/>
      <c r="GA92" s="143"/>
      <c r="GB92" s="143"/>
      <c r="GC92" s="143"/>
      <c r="GD92" s="143"/>
      <c r="GE92" s="143"/>
      <c r="GF92" s="143"/>
      <c r="GG92" s="143"/>
      <c r="GH92" s="143"/>
      <c r="GI92" s="143"/>
      <c r="GJ92" s="143"/>
      <c r="GK92" s="143"/>
      <c r="GL92" s="143"/>
      <c r="GM92" s="143"/>
      <c r="GN92" s="143"/>
      <c r="GO92" s="143"/>
      <c r="GP92" s="143"/>
      <c r="GQ92" s="143"/>
      <c r="GR92" s="143"/>
      <c r="GS92" s="143"/>
      <c r="GT92" s="143"/>
      <c r="GU92" s="143"/>
    </row>
    <row r="93" spans="1:203" x14ac:dyDescent="0.25">
      <c r="A93" s="723" t="s">
        <v>244</v>
      </c>
      <c r="B93" s="704"/>
      <c r="C93" s="705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405"/>
      <c r="Q93" s="431">
        <f t="shared" si="163"/>
        <v>72</v>
      </c>
      <c r="R93" s="776">
        <v>6752000</v>
      </c>
      <c r="S93" s="775">
        <v>19865</v>
      </c>
      <c r="T93" s="384">
        <f t="shared" si="129"/>
        <v>1954</v>
      </c>
      <c r="U93" s="428">
        <f t="shared" si="130"/>
        <v>1954</v>
      </c>
      <c r="V93" s="428">
        <f t="shared" si="131"/>
        <v>5</v>
      </c>
      <c r="W93" s="429">
        <f t="shared" si="132"/>
        <v>0</v>
      </c>
      <c r="X93" s="429">
        <f t="shared" si="133"/>
        <v>0</v>
      </c>
      <c r="Y93" s="429">
        <f t="shared" si="134"/>
        <v>0</v>
      </c>
      <c r="Z93" s="429">
        <f t="shared" si="135"/>
        <v>0</v>
      </c>
      <c r="AA93" s="429">
        <f t="shared" si="136"/>
        <v>1</v>
      </c>
      <c r="AB93" s="429">
        <f t="shared" si="137"/>
        <v>0</v>
      </c>
      <c r="AC93" s="429">
        <f t="shared" si="138"/>
        <v>0</v>
      </c>
      <c r="AD93" s="429">
        <f t="shared" si="139"/>
        <v>0</v>
      </c>
      <c r="AE93" s="429">
        <f t="shared" si="140"/>
        <v>0</v>
      </c>
      <c r="AF93" s="429">
        <f t="shared" si="141"/>
        <v>0</v>
      </c>
      <c r="AG93" s="429">
        <f t="shared" si="142"/>
        <v>0</v>
      </c>
      <c r="AH93" s="430">
        <f t="shared" si="143"/>
        <v>0</v>
      </c>
      <c r="AI93" s="789">
        <v>1220</v>
      </c>
      <c r="AJ93" s="766"/>
      <c r="AK93" s="790"/>
      <c r="AL93" s="791"/>
      <c r="AM93" s="413">
        <f t="shared" si="144"/>
        <v>0</v>
      </c>
      <c r="AN93" s="30"/>
      <c r="AO93" s="371" t="str">
        <f t="shared" si="145"/>
        <v>no outlier detected</v>
      </c>
      <c r="AP93" s="371" t="str">
        <f t="shared" si="146"/>
        <v>no outlier detected</v>
      </c>
      <c r="AQ93" s="806" t="str">
        <f t="shared" si="147"/>
        <v>----</v>
      </c>
      <c r="AR93" s="806"/>
      <c r="AS93" s="431">
        <f t="shared" si="148"/>
        <v>128</v>
      </c>
      <c r="AT93" s="432">
        <f t="shared" si="149"/>
        <v>1.03125</v>
      </c>
      <c r="AU93" s="433">
        <f t="shared" si="150"/>
        <v>7.1066061377273027</v>
      </c>
      <c r="AV93" s="433">
        <f t="shared" si="151"/>
        <v>0</v>
      </c>
      <c r="AW93" s="433">
        <f t="shared" si="152"/>
        <v>7.1066061377273027</v>
      </c>
      <c r="AX93" s="433" t="str">
        <f t="shared" si="153"/>
        <v>----</v>
      </c>
      <c r="AY93" s="432" t="str">
        <f t="shared" si="154"/>
        <v>----</v>
      </c>
      <c r="AZ93" s="432">
        <f t="shared" si="155"/>
        <v>1.03125</v>
      </c>
      <c r="BA93" s="434" t="str">
        <f t="shared" si="156"/>
        <v>----</v>
      </c>
      <c r="BB93" s="435">
        <f t="shared" si="157"/>
        <v>0</v>
      </c>
      <c r="BC93" s="434" t="e">
        <f t="shared" si="158"/>
        <v>#VALUE!</v>
      </c>
      <c r="BD93" s="434">
        <f t="shared" si="159"/>
        <v>0</v>
      </c>
      <c r="BE93" s="434" t="e">
        <f t="shared" si="160"/>
        <v>#VALUE!</v>
      </c>
      <c r="BF93" s="436">
        <f t="shared" si="161"/>
        <v>1.03125</v>
      </c>
      <c r="BG93" s="437">
        <f t="shared" si="162"/>
        <v>1220</v>
      </c>
      <c r="BH93" s="434"/>
      <c r="BI93" s="434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394">
        <v>10</v>
      </c>
      <c r="CH93" s="392"/>
      <c r="CI93" s="392"/>
      <c r="CJ93" s="722" t="e">
        <f>AF173</f>
        <v>#VALUE!</v>
      </c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/>
      <c r="DK93" s="143"/>
      <c r="DL93" s="143"/>
      <c r="DM93" s="143"/>
      <c r="DN93" s="143"/>
      <c r="DO93" s="143"/>
      <c r="DP93" s="143"/>
      <c r="DQ93" s="143"/>
      <c r="DR93" s="143"/>
      <c r="DS93" s="143"/>
      <c r="DT93" s="143"/>
      <c r="DU93" s="143"/>
      <c r="DV93" s="143"/>
      <c r="DW93" s="143"/>
      <c r="DX93" s="143"/>
      <c r="DY93" s="143"/>
      <c r="DZ93" s="143"/>
      <c r="EA93" s="143"/>
      <c r="EB93" s="143"/>
      <c r="EC93" s="143"/>
      <c r="ED93" s="143"/>
      <c r="EE93" s="143"/>
      <c r="EF93" s="143"/>
      <c r="EG93" s="143"/>
      <c r="EH93" s="143"/>
      <c r="EI93" s="143"/>
      <c r="EJ93" s="143"/>
      <c r="EK93" s="143"/>
      <c r="EL93" s="143"/>
      <c r="EM93" s="143"/>
      <c r="EN93" s="143"/>
      <c r="EO93" s="143"/>
      <c r="EP93" s="143"/>
      <c r="EQ93" s="143"/>
      <c r="ER93" s="143"/>
      <c r="ES93" s="143"/>
      <c r="ET93" s="143"/>
      <c r="EU93" s="143"/>
      <c r="EV93" s="143"/>
      <c r="EW93" s="143"/>
      <c r="EX93" s="143"/>
      <c r="EY93" s="143"/>
      <c r="EZ93" s="143"/>
      <c r="FA93" s="143"/>
      <c r="FB93" s="143"/>
      <c r="FC93" s="143"/>
      <c r="FD93" s="143"/>
      <c r="FE93" s="143"/>
      <c r="FF93" s="143"/>
      <c r="FG93" s="143"/>
      <c r="FH93" s="143"/>
      <c r="FI93" s="143"/>
      <c r="FJ93" s="143"/>
      <c r="FK93" s="143"/>
      <c r="FL93" s="143"/>
      <c r="FM93" s="143"/>
      <c r="FN93" s="143"/>
      <c r="FO93" s="143"/>
      <c r="FP93" s="143"/>
      <c r="FQ93" s="143"/>
      <c r="FR93" s="143"/>
      <c r="FS93" s="143"/>
      <c r="FT93" s="143"/>
      <c r="FU93" s="143"/>
      <c r="FV93" s="143"/>
      <c r="FW93" s="143"/>
      <c r="FX93" s="143"/>
      <c r="FY93" s="143"/>
      <c r="FZ93" s="143"/>
      <c r="GA93" s="143"/>
      <c r="GB93" s="143"/>
      <c r="GC93" s="143"/>
      <c r="GD93" s="143"/>
      <c r="GE93" s="143"/>
      <c r="GF93" s="143"/>
      <c r="GG93" s="143"/>
      <c r="GH93" s="143"/>
      <c r="GI93" s="143"/>
      <c r="GJ93" s="143"/>
      <c r="GK93" s="143"/>
      <c r="GL93" s="143"/>
      <c r="GM93" s="143"/>
      <c r="GN93" s="143"/>
      <c r="GO93" s="143"/>
      <c r="GP93" s="143"/>
      <c r="GQ93" s="143"/>
      <c r="GR93" s="143"/>
      <c r="GS93" s="143"/>
      <c r="GT93" s="143"/>
      <c r="GU93" s="143"/>
    </row>
    <row r="94" spans="1:203" x14ac:dyDescent="0.25">
      <c r="A94" s="704" t="s">
        <v>9</v>
      </c>
      <c r="B94" s="704"/>
      <c r="C94" s="705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405"/>
      <c r="Q94" s="431">
        <f t="shared" si="163"/>
        <v>73</v>
      </c>
      <c r="R94" s="776">
        <v>6752000</v>
      </c>
      <c r="S94" s="775">
        <v>20249</v>
      </c>
      <c r="T94" s="384">
        <f t="shared" si="129"/>
        <v>1955</v>
      </c>
      <c r="U94" s="428">
        <f t="shared" si="130"/>
        <v>1955</v>
      </c>
      <c r="V94" s="428">
        <f t="shared" si="131"/>
        <v>6</v>
      </c>
      <c r="W94" s="429">
        <f t="shared" si="132"/>
        <v>0</v>
      </c>
      <c r="X94" s="429">
        <f t="shared" si="133"/>
        <v>0</v>
      </c>
      <c r="Y94" s="429">
        <f t="shared" si="134"/>
        <v>0</v>
      </c>
      <c r="Z94" s="429">
        <f t="shared" si="135"/>
        <v>0</v>
      </c>
      <c r="AA94" s="429">
        <f t="shared" si="136"/>
        <v>0</v>
      </c>
      <c r="AB94" s="429">
        <f t="shared" si="137"/>
        <v>1</v>
      </c>
      <c r="AC94" s="429">
        <f t="shared" si="138"/>
        <v>0</v>
      </c>
      <c r="AD94" s="429">
        <f t="shared" si="139"/>
        <v>0</v>
      </c>
      <c r="AE94" s="429">
        <f t="shared" si="140"/>
        <v>0</v>
      </c>
      <c r="AF94" s="429">
        <f t="shared" si="141"/>
        <v>0</v>
      </c>
      <c r="AG94" s="429">
        <f t="shared" si="142"/>
        <v>0</v>
      </c>
      <c r="AH94" s="430">
        <f t="shared" si="143"/>
        <v>0</v>
      </c>
      <c r="AI94" s="789">
        <v>1840</v>
      </c>
      <c r="AJ94" s="766"/>
      <c r="AK94" s="790"/>
      <c r="AL94" s="791"/>
      <c r="AM94" s="413">
        <f t="shared" si="144"/>
        <v>0</v>
      </c>
      <c r="AN94" s="30"/>
      <c r="AO94" s="371" t="str">
        <f t="shared" si="145"/>
        <v>no outlier detected</v>
      </c>
      <c r="AP94" s="371" t="str">
        <f t="shared" si="146"/>
        <v>no outlier detected</v>
      </c>
      <c r="AQ94" s="806" t="str">
        <f t="shared" si="147"/>
        <v>----</v>
      </c>
      <c r="AR94" s="806"/>
      <c r="AS94" s="431">
        <f t="shared" si="148"/>
        <v>113</v>
      </c>
      <c r="AT94" s="432">
        <f t="shared" si="149"/>
        <v>1.168141592920354</v>
      </c>
      <c r="AU94" s="433">
        <f t="shared" si="150"/>
        <v>7.5175208506030309</v>
      </c>
      <c r="AV94" s="433">
        <f t="shared" si="151"/>
        <v>0</v>
      </c>
      <c r="AW94" s="433">
        <f t="shared" si="152"/>
        <v>7.5175208506030309</v>
      </c>
      <c r="AX94" s="433" t="str">
        <f t="shared" si="153"/>
        <v>----</v>
      </c>
      <c r="AY94" s="432" t="str">
        <f t="shared" si="154"/>
        <v>----</v>
      </c>
      <c r="AZ94" s="432">
        <f t="shared" si="155"/>
        <v>1.168141592920354</v>
      </c>
      <c r="BA94" s="434" t="str">
        <f t="shared" si="156"/>
        <v>----</v>
      </c>
      <c r="BB94" s="435">
        <f t="shared" si="157"/>
        <v>0</v>
      </c>
      <c r="BC94" s="434" t="e">
        <f t="shared" si="158"/>
        <v>#VALUE!</v>
      </c>
      <c r="BD94" s="434">
        <f t="shared" si="159"/>
        <v>0</v>
      </c>
      <c r="BE94" s="434" t="e">
        <f t="shared" si="160"/>
        <v>#VALUE!</v>
      </c>
      <c r="BF94" s="436">
        <f t="shared" si="161"/>
        <v>1.168141592920354</v>
      </c>
      <c r="BG94" s="437">
        <f t="shared" si="162"/>
        <v>1840</v>
      </c>
      <c r="BH94" s="434"/>
      <c r="BI94" s="434"/>
      <c r="BJ94" s="143"/>
      <c r="BK94" s="143"/>
      <c r="BL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3"/>
      <c r="CB94" s="143"/>
      <c r="CC94" s="143"/>
      <c r="CD94" s="143"/>
      <c r="CE94" s="143"/>
      <c r="CF94" s="143"/>
      <c r="CG94" s="394">
        <v>11</v>
      </c>
      <c r="CH94" s="392"/>
      <c r="CI94" s="392"/>
      <c r="CJ94" s="722" t="e">
        <f>AG173</f>
        <v>#VALUE!</v>
      </c>
      <c r="CK94" s="143"/>
      <c r="CL94" s="143"/>
      <c r="CM94" s="143"/>
      <c r="CN94" s="143"/>
      <c r="CO94" s="143"/>
      <c r="CP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E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T94" s="143"/>
      <c r="DU94" s="143"/>
      <c r="DV94" s="143"/>
      <c r="DW94" s="143"/>
      <c r="DX94" s="143"/>
      <c r="DY94" s="143"/>
      <c r="DZ94" s="143"/>
      <c r="EA94" s="143"/>
      <c r="EB94" s="143"/>
      <c r="EC94" s="143"/>
      <c r="ED94" s="143"/>
      <c r="EE94" s="143"/>
      <c r="EF94" s="143"/>
      <c r="EG94" s="143"/>
      <c r="EH94" s="143"/>
      <c r="EI94" s="143"/>
      <c r="EJ94" s="143"/>
      <c r="EK94" s="143"/>
      <c r="EL94" s="143"/>
      <c r="EM94" s="143"/>
      <c r="EN94" s="143"/>
      <c r="EO94" s="143"/>
      <c r="EP94" s="143"/>
      <c r="EQ94" s="143"/>
      <c r="ER94" s="143"/>
      <c r="ES94" s="143"/>
      <c r="ET94" s="143"/>
      <c r="EU94" s="143"/>
      <c r="EV94" s="143"/>
      <c r="EW94" s="143"/>
      <c r="EX94" s="143"/>
      <c r="EY94" s="143"/>
      <c r="EZ94" s="143"/>
      <c r="FA94" s="143"/>
      <c r="FB94" s="143"/>
      <c r="FC94" s="143"/>
      <c r="FD94" s="143"/>
      <c r="FE94" s="143"/>
      <c r="FF94" s="143"/>
      <c r="FG94" s="143"/>
      <c r="FH94" s="143"/>
      <c r="FI94" s="143"/>
      <c r="FJ94" s="143"/>
      <c r="FK94" s="143"/>
      <c r="FL94" s="143"/>
      <c r="FM94" s="143"/>
      <c r="FN94" s="143"/>
      <c r="FO94" s="143"/>
      <c r="FP94" s="143"/>
      <c r="FQ94" s="143"/>
      <c r="FR94" s="143"/>
      <c r="FS94" s="143"/>
      <c r="FT94" s="143"/>
      <c r="FU94" s="143"/>
      <c r="FV94" s="143"/>
      <c r="FW94" s="143"/>
      <c r="FX94" s="143"/>
      <c r="FY94" s="143"/>
      <c r="FZ94" s="143"/>
      <c r="GA94" s="143"/>
      <c r="GB94" s="143"/>
      <c r="GC94" s="143"/>
      <c r="GD94" s="143"/>
      <c r="GE94" s="143"/>
      <c r="GF94" s="143"/>
      <c r="GG94" s="143"/>
      <c r="GH94" s="143"/>
      <c r="GI94" s="143"/>
      <c r="GJ94" s="143"/>
      <c r="GK94" s="143"/>
      <c r="GL94" s="143"/>
      <c r="GM94" s="143"/>
      <c r="GN94" s="143"/>
      <c r="GO94" s="143"/>
      <c r="GP94" s="143"/>
      <c r="GQ94" s="143"/>
      <c r="GR94" s="143"/>
      <c r="GS94" s="143"/>
      <c r="GT94" s="143"/>
      <c r="GU94" s="143"/>
    </row>
    <row r="95" spans="1:203" x14ac:dyDescent="0.25">
      <c r="A95" s="704" t="s">
        <v>46</v>
      </c>
      <c r="B95" s="704"/>
      <c r="C95" s="705"/>
      <c r="D95" s="704"/>
      <c r="E95" s="704"/>
      <c r="F95" s="704"/>
      <c r="G95" s="704"/>
      <c r="H95" s="704"/>
      <c r="I95" s="704"/>
      <c r="J95" s="704"/>
      <c r="K95" s="704"/>
      <c r="L95" s="704"/>
      <c r="M95" s="704"/>
      <c r="N95" s="704"/>
      <c r="O95" s="704"/>
      <c r="P95" s="405"/>
      <c r="Q95" s="431">
        <f t="shared" si="163"/>
        <v>74</v>
      </c>
      <c r="R95" s="776">
        <v>6752000</v>
      </c>
      <c r="S95" s="775">
        <v>20600</v>
      </c>
      <c r="T95" s="384">
        <f t="shared" si="129"/>
        <v>1956</v>
      </c>
      <c r="U95" s="428">
        <f t="shared" si="130"/>
        <v>1956</v>
      </c>
      <c r="V95" s="428">
        <f t="shared" si="131"/>
        <v>5</v>
      </c>
      <c r="W95" s="429">
        <f t="shared" si="132"/>
        <v>0</v>
      </c>
      <c r="X95" s="429">
        <f t="shared" si="133"/>
        <v>0</v>
      </c>
      <c r="Y95" s="429">
        <f t="shared" si="134"/>
        <v>0</v>
      </c>
      <c r="Z95" s="429">
        <f t="shared" si="135"/>
        <v>0</v>
      </c>
      <c r="AA95" s="429">
        <f t="shared" si="136"/>
        <v>1</v>
      </c>
      <c r="AB95" s="429">
        <f t="shared" si="137"/>
        <v>0</v>
      </c>
      <c r="AC95" s="429">
        <f t="shared" si="138"/>
        <v>0</v>
      </c>
      <c r="AD95" s="429">
        <f t="shared" si="139"/>
        <v>0</v>
      </c>
      <c r="AE95" s="429">
        <f t="shared" si="140"/>
        <v>0</v>
      </c>
      <c r="AF95" s="429">
        <f t="shared" si="141"/>
        <v>0</v>
      </c>
      <c r="AG95" s="429">
        <f t="shared" si="142"/>
        <v>0</v>
      </c>
      <c r="AH95" s="430">
        <f t="shared" si="143"/>
        <v>0</v>
      </c>
      <c r="AI95" s="789">
        <v>3040</v>
      </c>
      <c r="AJ95" s="766"/>
      <c r="AK95" s="790"/>
      <c r="AL95" s="791"/>
      <c r="AM95" s="413">
        <f t="shared" si="144"/>
        <v>0</v>
      </c>
      <c r="AN95" s="30"/>
      <c r="AO95" s="371" t="str">
        <f t="shared" si="145"/>
        <v>no outlier detected</v>
      </c>
      <c r="AP95" s="371" t="str">
        <f t="shared" si="146"/>
        <v>no outlier detected</v>
      </c>
      <c r="AQ95" s="806" t="str">
        <f t="shared" si="147"/>
        <v>----</v>
      </c>
      <c r="AR95" s="806"/>
      <c r="AS95" s="431">
        <f t="shared" si="148"/>
        <v>67</v>
      </c>
      <c r="AT95" s="432">
        <f t="shared" si="149"/>
        <v>1.9701492537313432</v>
      </c>
      <c r="AU95" s="433">
        <f t="shared" si="150"/>
        <v>8.0196127944002669</v>
      </c>
      <c r="AV95" s="433">
        <f t="shared" si="151"/>
        <v>0</v>
      </c>
      <c r="AW95" s="433">
        <f t="shared" si="152"/>
        <v>8.0196127944002669</v>
      </c>
      <c r="AX95" s="433" t="str">
        <f t="shared" si="153"/>
        <v>----</v>
      </c>
      <c r="AY95" s="432" t="str">
        <f t="shared" si="154"/>
        <v>----</v>
      </c>
      <c r="AZ95" s="432">
        <f t="shared" si="155"/>
        <v>1.9701492537313432</v>
      </c>
      <c r="BA95" s="434" t="str">
        <f t="shared" si="156"/>
        <v>----</v>
      </c>
      <c r="BB95" s="435">
        <f t="shared" si="157"/>
        <v>0</v>
      </c>
      <c r="BC95" s="434" t="e">
        <f t="shared" si="158"/>
        <v>#VALUE!</v>
      </c>
      <c r="BD95" s="434">
        <f t="shared" si="159"/>
        <v>0</v>
      </c>
      <c r="BE95" s="434" t="e">
        <f t="shared" si="160"/>
        <v>#VALUE!</v>
      </c>
      <c r="BF95" s="436">
        <f t="shared" si="161"/>
        <v>1.9701492537313432</v>
      </c>
      <c r="BG95" s="437">
        <f t="shared" si="162"/>
        <v>3040</v>
      </c>
      <c r="BH95" s="434"/>
      <c r="BI95" s="434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394">
        <v>12</v>
      </c>
      <c r="CH95" s="392"/>
      <c r="CI95" s="392"/>
      <c r="CJ95" s="722" t="e">
        <f>AH173</f>
        <v>#VALUE!</v>
      </c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T95" s="143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I95" s="143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  <c r="EW95" s="143"/>
      <c r="EX95" s="143"/>
      <c r="EY95" s="143"/>
      <c r="EZ95" s="143"/>
      <c r="FA95" s="143"/>
      <c r="FB95" s="143"/>
      <c r="FC95" s="143"/>
      <c r="FD95" s="143"/>
      <c r="FE95" s="143"/>
      <c r="FF95" s="143"/>
      <c r="FG95" s="143"/>
      <c r="FH95" s="143"/>
      <c r="FI95" s="143"/>
      <c r="FJ95" s="143"/>
      <c r="FK95" s="143"/>
      <c r="FL95" s="143"/>
      <c r="FM95" s="143"/>
      <c r="FN95" s="143"/>
      <c r="FO95" s="143"/>
      <c r="FP95" s="143"/>
      <c r="FQ95" s="143"/>
      <c r="FR95" s="143"/>
      <c r="FS95" s="143"/>
      <c r="FT95" s="143"/>
      <c r="FU95" s="143"/>
      <c r="FV95" s="143"/>
      <c r="FW95" s="143"/>
      <c r="FX95" s="143"/>
      <c r="FY95" s="143"/>
      <c r="FZ95" s="143"/>
      <c r="GA95" s="143"/>
      <c r="GB95" s="143"/>
      <c r="GC95" s="143"/>
      <c r="GD95" s="143"/>
      <c r="GE95" s="143"/>
      <c r="GF95" s="143"/>
      <c r="GG95" s="143"/>
      <c r="GH95" s="143"/>
      <c r="GI95" s="143"/>
      <c r="GJ95" s="143"/>
      <c r="GK95" s="143"/>
      <c r="GL95" s="143"/>
      <c r="GM95" s="143"/>
      <c r="GN95" s="143"/>
      <c r="GO95" s="143"/>
      <c r="GP95" s="143"/>
      <c r="GQ95" s="143"/>
      <c r="GR95" s="143"/>
      <c r="GS95" s="143"/>
      <c r="GT95" s="143"/>
      <c r="GU95" s="143"/>
    </row>
    <row r="96" spans="1:203" x14ac:dyDescent="0.25">
      <c r="A96" s="704" t="s">
        <v>47</v>
      </c>
      <c r="B96" s="704"/>
      <c r="C96" s="705"/>
      <c r="D96" s="704"/>
      <c r="E96" s="704"/>
      <c r="F96" s="704"/>
      <c r="G96" s="704"/>
      <c r="H96" s="704"/>
      <c r="I96" s="704"/>
      <c r="J96" s="704"/>
      <c r="K96" s="704"/>
      <c r="L96" s="704"/>
      <c r="M96" s="704"/>
      <c r="N96" s="704"/>
      <c r="O96" s="704"/>
      <c r="P96" s="405"/>
      <c r="Q96" s="431">
        <f t="shared" si="163"/>
        <v>75</v>
      </c>
      <c r="R96" s="776">
        <v>6752000</v>
      </c>
      <c r="S96" s="775">
        <v>21001</v>
      </c>
      <c r="T96" s="384">
        <f t="shared" si="129"/>
        <v>1957</v>
      </c>
      <c r="U96" s="428">
        <f t="shared" si="130"/>
        <v>1957</v>
      </c>
      <c r="V96" s="428">
        <f t="shared" si="131"/>
        <v>6</v>
      </c>
      <c r="W96" s="429">
        <f t="shared" si="132"/>
        <v>0</v>
      </c>
      <c r="X96" s="429">
        <f t="shared" si="133"/>
        <v>0</v>
      </c>
      <c r="Y96" s="429">
        <f t="shared" si="134"/>
        <v>0</v>
      </c>
      <c r="Z96" s="429">
        <f t="shared" si="135"/>
        <v>0</v>
      </c>
      <c r="AA96" s="429">
        <f t="shared" si="136"/>
        <v>0</v>
      </c>
      <c r="AB96" s="429">
        <f t="shared" si="137"/>
        <v>1</v>
      </c>
      <c r="AC96" s="429">
        <f t="shared" si="138"/>
        <v>0</v>
      </c>
      <c r="AD96" s="429">
        <f t="shared" si="139"/>
        <v>0</v>
      </c>
      <c r="AE96" s="429">
        <f t="shared" si="140"/>
        <v>0</v>
      </c>
      <c r="AF96" s="429">
        <f t="shared" si="141"/>
        <v>0</v>
      </c>
      <c r="AG96" s="429">
        <f t="shared" si="142"/>
        <v>0</v>
      </c>
      <c r="AH96" s="430">
        <f t="shared" si="143"/>
        <v>0</v>
      </c>
      <c r="AI96" s="789">
        <v>4370</v>
      </c>
      <c r="AJ96" s="766"/>
      <c r="AK96" s="790"/>
      <c r="AL96" s="791"/>
      <c r="AM96" s="413">
        <f t="shared" si="144"/>
        <v>0</v>
      </c>
      <c r="AN96" s="30"/>
      <c r="AO96" s="371" t="str">
        <f t="shared" si="145"/>
        <v>no outlier detected</v>
      </c>
      <c r="AP96" s="371" t="str">
        <f t="shared" si="146"/>
        <v>no outlier detected</v>
      </c>
      <c r="AQ96" s="806" t="str">
        <f t="shared" si="147"/>
        <v>----</v>
      </c>
      <c r="AR96" s="806"/>
      <c r="AS96" s="431">
        <f t="shared" si="148"/>
        <v>30</v>
      </c>
      <c r="AT96" s="432">
        <f t="shared" si="149"/>
        <v>4.4000000000000004</v>
      </c>
      <c r="AU96" s="433">
        <f t="shared" si="150"/>
        <v>8.382518288089635</v>
      </c>
      <c r="AV96" s="433">
        <f t="shared" si="151"/>
        <v>0</v>
      </c>
      <c r="AW96" s="433">
        <f t="shared" si="152"/>
        <v>8.382518288089635</v>
      </c>
      <c r="AX96" s="433" t="str">
        <f t="shared" si="153"/>
        <v>----</v>
      </c>
      <c r="AY96" s="432" t="str">
        <f t="shared" si="154"/>
        <v>----</v>
      </c>
      <c r="AZ96" s="432">
        <f t="shared" si="155"/>
        <v>4.4000000000000004</v>
      </c>
      <c r="BA96" s="434" t="str">
        <f t="shared" si="156"/>
        <v>----</v>
      </c>
      <c r="BB96" s="435">
        <f t="shared" si="157"/>
        <v>0</v>
      </c>
      <c r="BC96" s="434" t="e">
        <f t="shared" si="158"/>
        <v>#VALUE!</v>
      </c>
      <c r="BD96" s="434">
        <f t="shared" si="159"/>
        <v>0</v>
      </c>
      <c r="BE96" s="434" t="e">
        <f t="shared" si="160"/>
        <v>#VALUE!</v>
      </c>
      <c r="BF96" s="436">
        <f t="shared" si="161"/>
        <v>4.4000000000000004</v>
      </c>
      <c r="BG96" s="437">
        <f t="shared" si="162"/>
        <v>4370</v>
      </c>
      <c r="BH96" s="434"/>
      <c r="BI96" s="434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E96" s="143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  <c r="DT96" s="143"/>
      <c r="DU96" s="143"/>
      <c r="DV96" s="143"/>
      <c r="DW96" s="143"/>
      <c r="DX96" s="143"/>
      <c r="DY96" s="143"/>
      <c r="DZ96" s="143"/>
      <c r="EA96" s="143"/>
      <c r="EB96" s="143"/>
      <c r="EC96" s="143"/>
      <c r="ED96" s="143"/>
      <c r="EE96" s="143"/>
      <c r="EF96" s="143"/>
      <c r="EG96" s="143"/>
      <c r="EH96" s="143"/>
      <c r="EI96" s="143"/>
      <c r="EJ96" s="143"/>
      <c r="EK96" s="143"/>
      <c r="EL96" s="143"/>
      <c r="EM96" s="143"/>
      <c r="EN96" s="143"/>
      <c r="EO96" s="143"/>
      <c r="EP96" s="143"/>
      <c r="EQ96" s="143"/>
      <c r="ER96" s="143"/>
      <c r="ES96" s="143"/>
      <c r="ET96" s="143"/>
      <c r="EU96" s="143"/>
      <c r="EV96" s="143"/>
      <c r="EW96" s="143"/>
      <c r="EX96" s="143"/>
      <c r="EY96" s="143"/>
      <c r="EZ96" s="143"/>
      <c r="FA96" s="143"/>
      <c r="FB96" s="143"/>
      <c r="FC96" s="143"/>
      <c r="FD96" s="143"/>
      <c r="FE96" s="143"/>
      <c r="FF96" s="143"/>
      <c r="FG96" s="143"/>
      <c r="FH96" s="143"/>
      <c r="FI96" s="143"/>
      <c r="FJ96" s="143"/>
      <c r="FK96" s="143"/>
      <c r="FL96" s="143"/>
      <c r="FM96" s="143"/>
      <c r="FN96" s="143"/>
      <c r="FO96" s="143"/>
      <c r="FP96" s="143"/>
      <c r="FQ96" s="143"/>
      <c r="FR96" s="143"/>
      <c r="FS96" s="143"/>
      <c r="FT96" s="143"/>
      <c r="FU96" s="143"/>
      <c r="FV96" s="143"/>
      <c r="FW96" s="143"/>
      <c r="FX96" s="143"/>
      <c r="FY96" s="143"/>
      <c r="FZ96" s="143"/>
      <c r="GA96" s="143"/>
      <c r="GB96" s="143"/>
      <c r="GC96" s="143"/>
      <c r="GD96" s="143"/>
      <c r="GE96" s="143"/>
      <c r="GF96" s="143"/>
      <c r="GG96" s="143"/>
      <c r="GH96" s="143"/>
      <c r="GI96" s="143"/>
      <c r="GJ96" s="143"/>
      <c r="GK96" s="143"/>
      <c r="GL96" s="143"/>
      <c r="GM96" s="143"/>
      <c r="GN96" s="143"/>
      <c r="GO96" s="143"/>
      <c r="GP96" s="143"/>
      <c r="GQ96" s="143"/>
      <c r="GR96" s="143"/>
      <c r="GS96" s="143"/>
      <c r="GT96" s="143"/>
      <c r="GU96" s="143"/>
    </row>
    <row r="97" spans="1:203" x14ac:dyDescent="0.25">
      <c r="A97" s="704" t="s">
        <v>48</v>
      </c>
      <c r="B97" s="704"/>
      <c r="C97" s="705"/>
      <c r="D97" s="704"/>
      <c r="E97" s="704"/>
      <c r="F97" s="704"/>
      <c r="G97" s="704"/>
      <c r="H97" s="704"/>
      <c r="I97" s="704"/>
      <c r="J97" s="704"/>
      <c r="K97" s="704"/>
      <c r="L97" s="704"/>
      <c r="M97" s="704"/>
      <c r="N97" s="704"/>
      <c r="O97" s="704"/>
      <c r="P97" s="405"/>
      <c r="Q97" s="431">
        <f t="shared" si="163"/>
        <v>76</v>
      </c>
      <c r="R97" s="776">
        <v>6752000</v>
      </c>
      <c r="S97" s="775">
        <v>21334</v>
      </c>
      <c r="T97" s="384">
        <f t="shared" si="129"/>
        <v>1958</v>
      </c>
      <c r="U97" s="428">
        <f t="shared" si="130"/>
        <v>1958</v>
      </c>
      <c r="V97" s="428">
        <f t="shared" si="131"/>
        <v>5</v>
      </c>
      <c r="W97" s="429">
        <f t="shared" si="132"/>
        <v>0</v>
      </c>
      <c r="X97" s="429">
        <f t="shared" si="133"/>
        <v>0</v>
      </c>
      <c r="Y97" s="429">
        <f t="shared" si="134"/>
        <v>0</v>
      </c>
      <c r="Z97" s="429">
        <f t="shared" si="135"/>
        <v>0</v>
      </c>
      <c r="AA97" s="429">
        <f t="shared" si="136"/>
        <v>1</v>
      </c>
      <c r="AB97" s="429">
        <f t="shared" si="137"/>
        <v>0</v>
      </c>
      <c r="AC97" s="429">
        <f t="shared" si="138"/>
        <v>0</v>
      </c>
      <c r="AD97" s="429">
        <f t="shared" si="139"/>
        <v>0</v>
      </c>
      <c r="AE97" s="429">
        <f t="shared" si="140"/>
        <v>0</v>
      </c>
      <c r="AF97" s="429">
        <f t="shared" si="141"/>
        <v>0</v>
      </c>
      <c r="AG97" s="429">
        <f t="shared" si="142"/>
        <v>0</v>
      </c>
      <c r="AH97" s="430">
        <f t="shared" si="143"/>
        <v>0</v>
      </c>
      <c r="AI97" s="789">
        <v>3770</v>
      </c>
      <c r="AJ97" s="766"/>
      <c r="AK97" s="790"/>
      <c r="AL97" s="791"/>
      <c r="AM97" s="413">
        <f t="shared" si="144"/>
        <v>0</v>
      </c>
      <c r="AN97" s="30"/>
      <c r="AO97" s="371" t="str">
        <f t="shared" si="145"/>
        <v>no outlier detected</v>
      </c>
      <c r="AP97" s="371" t="str">
        <f t="shared" si="146"/>
        <v>no outlier detected</v>
      </c>
      <c r="AQ97" s="806" t="str">
        <f t="shared" si="147"/>
        <v>----</v>
      </c>
      <c r="AR97" s="806"/>
      <c r="AS97" s="431">
        <f t="shared" si="148"/>
        <v>47</v>
      </c>
      <c r="AT97" s="432">
        <f t="shared" si="149"/>
        <v>2.8085106382978724</v>
      </c>
      <c r="AU97" s="433">
        <f t="shared" si="150"/>
        <v>8.2348302804420559</v>
      </c>
      <c r="AV97" s="433">
        <f t="shared" si="151"/>
        <v>0</v>
      </c>
      <c r="AW97" s="433">
        <f t="shared" si="152"/>
        <v>8.2348302804420559</v>
      </c>
      <c r="AX97" s="433" t="str">
        <f t="shared" si="153"/>
        <v>----</v>
      </c>
      <c r="AY97" s="432" t="str">
        <f t="shared" si="154"/>
        <v>----</v>
      </c>
      <c r="AZ97" s="432">
        <f t="shared" si="155"/>
        <v>2.8085106382978724</v>
      </c>
      <c r="BA97" s="434" t="str">
        <f t="shared" si="156"/>
        <v>----</v>
      </c>
      <c r="BB97" s="435">
        <f t="shared" si="157"/>
        <v>0</v>
      </c>
      <c r="BC97" s="434" t="e">
        <f t="shared" si="158"/>
        <v>#VALUE!</v>
      </c>
      <c r="BD97" s="434">
        <f t="shared" si="159"/>
        <v>0</v>
      </c>
      <c r="BE97" s="434" t="e">
        <f t="shared" si="160"/>
        <v>#VALUE!</v>
      </c>
      <c r="BF97" s="436">
        <f t="shared" si="161"/>
        <v>2.8085106382978724</v>
      </c>
      <c r="BG97" s="437">
        <f t="shared" si="162"/>
        <v>3770</v>
      </c>
      <c r="BH97" s="434"/>
      <c r="BI97" s="434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  <c r="DD97" s="143"/>
      <c r="DE97" s="143"/>
      <c r="DF97" s="143"/>
      <c r="DG97" s="143"/>
      <c r="DH97" s="143"/>
      <c r="DI97" s="143"/>
      <c r="DJ97" s="143"/>
      <c r="DK97" s="143"/>
      <c r="DL97" s="143"/>
      <c r="DM97" s="143"/>
      <c r="DN97" s="143"/>
      <c r="DO97" s="143"/>
      <c r="DP97" s="143"/>
      <c r="DQ97" s="143"/>
      <c r="DR97" s="143"/>
      <c r="DS97" s="143"/>
      <c r="DT97" s="143"/>
      <c r="DU97" s="143"/>
      <c r="DV97" s="143"/>
      <c r="DW97" s="143"/>
      <c r="DX97" s="143"/>
      <c r="DY97" s="143"/>
      <c r="DZ97" s="143"/>
      <c r="EA97" s="143"/>
      <c r="EB97" s="143"/>
      <c r="EC97" s="143"/>
      <c r="ED97" s="143"/>
      <c r="EE97" s="143"/>
      <c r="EF97" s="143"/>
      <c r="EG97" s="143"/>
      <c r="EH97" s="143"/>
      <c r="EI97" s="143"/>
      <c r="EJ97" s="143"/>
      <c r="EK97" s="143"/>
      <c r="EL97" s="143"/>
      <c r="EM97" s="143"/>
      <c r="EN97" s="143"/>
      <c r="EO97" s="143"/>
      <c r="EP97" s="143"/>
      <c r="EQ97" s="143"/>
      <c r="ER97" s="143"/>
      <c r="ES97" s="143"/>
      <c r="ET97" s="143"/>
      <c r="EU97" s="143"/>
      <c r="EV97" s="143"/>
      <c r="EW97" s="143"/>
      <c r="EX97" s="143"/>
      <c r="EY97" s="143"/>
      <c r="EZ97" s="143"/>
      <c r="FA97" s="143"/>
      <c r="FB97" s="143"/>
      <c r="FC97" s="143"/>
      <c r="FD97" s="143"/>
      <c r="FE97" s="143"/>
      <c r="FF97" s="143"/>
      <c r="FG97" s="143"/>
      <c r="FH97" s="143"/>
      <c r="FI97" s="143"/>
      <c r="FJ97" s="143"/>
      <c r="FK97" s="143"/>
      <c r="FL97" s="143"/>
      <c r="FM97" s="143"/>
      <c r="FN97" s="143"/>
      <c r="FO97" s="143"/>
      <c r="FP97" s="143"/>
      <c r="FQ97" s="143"/>
      <c r="FR97" s="143"/>
      <c r="FS97" s="143"/>
      <c r="FT97" s="143"/>
      <c r="FU97" s="143"/>
      <c r="FV97" s="143"/>
      <c r="FW97" s="143"/>
      <c r="FX97" s="143"/>
      <c r="FY97" s="143"/>
      <c r="FZ97" s="143"/>
      <c r="GA97" s="143"/>
      <c r="GB97" s="143"/>
      <c r="GC97" s="143"/>
      <c r="GD97" s="143"/>
      <c r="GE97" s="143"/>
      <c r="GF97" s="143"/>
      <c r="GG97" s="143"/>
      <c r="GH97" s="143"/>
      <c r="GI97" s="143"/>
      <c r="GJ97" s="143"/>
      <c r="GK97" s="143"/>
      <c r="GL97" s="143"/>
      <c r="GM97" s="143"/>
      <c r="GN97" s="143"/>
      <c r="GO97" s="143"/>
      <c r="GP97" s="143"/>
      <c r="GQ97" s="143"/>
      <c r="GR97" s="143"/>
      <c r="GS97" s="143"/>
      <c r="GT97" s="143"/>
      <c r="GU97" s="143"/>
    </row>
    <row r="98" spans="1:203" x14ac:dyDescent="0.25">
      <c r="A98" s="704" t="s">
        <v>49</v>
      </c>
      <c r="B98" s="704"/>
      <c r="C98" s="705"/>
      <c r="D98" s="704"/>
      <c r="E98" s="704"/>
      <c r="F98" s="704"/>
      <c r="G98" s="704"/>
      <c r="H98" s="704"/>
      <c r="I98" s="704"/>
      <c r="J98" s="704"/>
      <c r="K98" s="704"/>
      <c r="L98" s="704"/>
      <c r="M98" s="704"/>
      <c r="N98" s="704"/>
      <c r="O98" s="704"/>
      <c r="P98" s="405"/>
      <c r="Q98" s="431">
        <f t="shared" si="163"/>
        <v>77</v>
      </c>
      <c r="R98" s="776">
        <v>6752000</v>
      </c>
      <c r="S98" s="775">
        <v>21709</v>
      </c>
      <c r="T98" s="384">
        <f t="shared" si="129"/>
        <v>1959</v>
      </c>
      <c r="U98" s="428">
        <f t="shared" si="130"/>
        <v>1959</v>
      </c>
      <c r="V98" s="428">
        <f t="shared" si="131"/>
        <v>6</v>
      </c>
      <c r="W98" s="429">
        <f t="shared" si="132"/>
        <v>0</v>
      </c>
      <c r="X98" s="429">
        <f t="shared" si="133"/>
        <v>0</v>
      </c>
      <c r="Y98" s="429">
        <f t="shared" si="134"/>
        <v>0</v>
      </c>
      <c r="Z98" s="429">
        <f t="shared" si="135"/>
        <v>0</v>
      </c>
      <c r="AA98" s="429">
        <f t="shared" si="136"/>
        <v>0</v>
      </c>
      <c r="AB98" s="429">
        <f t="shared" si="137"/>
        <v>1</v>
      </c>
      <c r="AC98" s="429">
        <f t="shared" si="138"/>
        <v>0</v>
      </c>
      <c r="AD98" s="429">
        <f t="shared" si="139"/>
        <v>0</v>
      </c>
      <c r="AE98" s="429">
        <f t="shared" si="140"/>
        <v>0</v>
      </c>
      <c r="AF98" s="429">
        <f t="shared" si="141"/>
        <v>0</v>
      </c>
      <c r="AG98" s="429">
        <f t="shared" si="142"/>
        <v>0</v>
      </c>
      <c r="AH98" s="430">
        <f t="shared" si="143"/>
        <v>0</v>
      </c>
      <c r="AI98" s="789">
        <v>2680</v>
      </c>
      <c r="AJ98" s="766"/>
      <c r="AK98" s="790"/>
      <c r="AL98" s="791"/>
      <c r="AM98" s="413">
        <f t="shared" si="144"/>
        <v>0</v>
      </c>
      <c r="AN98" s="30"/>
      <c r="AO98" s="371" t="str">
        <f t="shared" si="145"/>
        <v>no outlier detected</v>
      </c>
      <c r="AP98" s="371" t="str">
        <f t="shared" si="146"/>
        <v>no outlier detected</v>
      </c>
      <c r="AQ98" s="806" t="str">
        <f t="shared" si="147"/>
        <v>----</v>
      </c>
      <c r="AR98" s="806"/>
      <c r="AS98" s="431">
        <f t="shared" si="148"/>
        <v>82</v>
      </c>
      <c r="AT98" s="432">
        <f t="shared" si="149"/>
        <v>1.6097560975609757</v>
      </c>
      <c r="AU98" s="433">
        <f t="shared" si="150"/>
        <v>7.8935720735049024</v>
      </c>
      <c r="AV98" s="433">
        <f t="shared" si="151"/>
        <v>0</v>
      </c>
      <c r="AW98" s="433">
        <f t="shared" si="152"/>
        <v>7.8935720735049024</v>
      </c>
      <c r="AX98" s="433" t="str">
        <f t="shared" si="153"/>
        <v>----</v>
      </c>
      <c r="AY98" s="432" t="str">
        <f t="shared" si="154"/>
        <v>----</v>
      </c>
      <c r="AZ98" s="432">
        <f t="shared" si="155"/>
        <v>1.6097560975609757</v>
      </c>
      <c r="BA98" s="434" t="str">
        <f t="shared" si="156"/>
        <v>----</v>
      </c>
      <c r="BB98" s="435">
        <f t="shared" si="157"/>
        <v>0</v>
      </c>
      <c r="BC98" s="434" t="e">
        <f t="shared" si="158"/>
        <v>#VALUE!</v>
      </c>
      <c r="BD98" s="434">
        <f t="shared" si="159"/>
        <v>0</v>
      </c>
      <c r="BE98" s="434" t="e">
        <f t="shared" si="160"/>
        <v>#VALUE!</v>
      </c>
      <c r="BF98" s="436">
        <f t="shared" si="161"/>
        <v>1.6097560975609757</v>
      </c>
      <c r="BG98" s="437">
        <f t="shared" si="162"/>
        <v>2680</v>
      </c>
      <c r="BH98" s="434"/>
      <c r="BI98" s="434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  <c r="DG98" s="143"/>
      <c r="DH98" s="143"/>
      <c r="DI98" s="143"/>
      <c r="DJ98" s="143"/>
      <c r="DK98" s="143"/>
      <c r="DL98" s="143"/>
      <c r="DM98" s="143"/>
      <c r="DN98" s="143"/>
      <c r="DO98" s="143"/>
      <c r="DP98" s="143"/>
      <c r="DQ98" s="143"/>
      <c r="DR98" s="143"/>
      <c r="DS98" s="143"/>
      <c r="DT98" s="143"/>
      <c r="DU98" s="143"/>
      <c r="DV98" s="143"/>
      <c r="DW98" s="143"/>
      <c r="DX98" s="143"/>
      <c r="DY98" s="143"/>
      <c r="DZ98" s="143"/>
      <c r="EA98" s="143"/>
      <c r="EB98" s="143"/>
      <c r="EC98" s="143"/>
      <c r="ED98" s="143"/>
      <c r="EE98" s="143"/>
      <c r="EF98" s="143"/>
      <c r="EG98" s="143"/>
      <c r="EH98" s="143"/>
      <c r="EI98" s="143"/>
      <c r="EJ98" s="143"/>
      <c r="EK98" s="143"/>
      <c r="EL98" s="143"/>
      <c r="EM98" s="143"/>
      <c r="EN98" s="143"/>
      <c r="EO98" s="143"/>
      <c r="EP98" s="143"/>
      <c r="EQ98" s="143"/>
      <c r="ER98" s="143"/>
      <c r="ES98" s="143"/>
      <c r="ET98" s="143"/>
      <c r="EU98" s="143"/>
      <c r="EV98" s="143"/>
      <c r="EW98" s="143"/>
      <c r="EX98" s="143"/>
      <c r="EY98" s="143"/>
      <c r="EZ98" s="143"/>
      <c r="FA98" s="143"/>
      <c r="FB98" s="143"/>
      <c r="FC98" s="143"/>
      <c r="FD98" s="143"/>
      <c r="FE98" s="143"/>
      <c r="FF98" s="143"/>
      <c r="FG98" s="143"/>
      <c r="FH98" s="143"/>
      <c r="FI98" s="143"/>
      <c r="FJ98" s="143"/>
      <c r="FK98" s="143"/>
      <c r="FL98" s="143"/>
      <c r="FM98" s="143"/>
      <c r="FN98" s="143"/>
      <c r="FO98" s="143"/>
      <c r="FP98" s="143"/>
      <c r="FQ98" s="143"/>
      <c r="FR98" s="143"/>
      <c r="FS98" s="143"/>
      <c r="FT98" s="143"/>
      <c r="FU98" s="143"/>
      <c r="FV98" s="143"/>
      <c r="FW98" s="143"/>
      <c r="FX98" s="143"/>
      <c r="FY98" s="143"/>
      <c r="FZ98" s="143"/>
      <c r="GA98" s="143"/>
      <c r="GB98" s="143"/>
      <c r="GC98" s="143"/>
      <c r="GD98" s="143"/>
      <c r="GE98" s="143"/>
      <c r="GF98" s="143"/>
      <c r="GG98" s="143"/>
      <c r="GH98" s="143"/>
      <c r="GI98" s="143"/>
      <c r="GJ98" s="143"/>
      <c r="GK98" s="143"/>
      <c r="GL98" s="143"/>
      <c r="GM98" s="143"/>
      <c r="GN98" s="143"/>
      <c r="GO98" s="143"/>
      <c r="GP98" s="143"/>
      <c r="GQ98" s="143"/>
      <c r="GR98" s="143"/>
      <c r="GS98" s="143"/>
      <c r="GT98" s="143"/>
      <c r="GU98" s="143"/>
    </row>
    <row r="99" spans="1:203" x14ac:dyDescent="0.25">
      <c r="A99" s="704" t="s">
        <v>50</v>
      </c>
      <c r="B99" s="704"/>
      <c r="C99" s="705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405"/>
      <c r="Q99" s="431">
        <f t="shared" si="163"/>
        <v>78</v>
      </c>
      <c r="R99" s="776">
        <v>6752000</v>
      </c>
      <c r="S99" s="775">
        <v>22072</v>
      </c>
      <c r="T99" s="384">
        <f t="shared" si="129"/>
        <v>1960</v>
      </c>
      <c r="U99" s="428">
        <f t="shared" si="130"/>
        <v>1960</v>
      </c>
      <c r="V99" s="428">
        <f t="shared" si="131"/>
        <v>6</v>
      </c>
      <c r="W99" s="429">
        <f t="shared" si="132"/>
        <v>0</v>
      </c>
      <c r="X99" s="429">
        <f t="shared" si="133"/>
        <v>0</v>
      </c>
      <c r="Y99" s="429">
        <f t="shared" si="134"/>
        <v>0</v>
      </c>
      <c r="Z99" s="429">
        <f t="shared" si="135"/>
        <v>0</v>
      </c>
      <c r="AA99" s="429">
        <f t="shared" si="136"/>
        <v>0</v>
      </c>
      <c r="AB99" s="429">
        <f t="shared" si="137"/>
        <v>1</v>
      </c>
      <c r="AC99" s="429">
        <f t="shared" si="138"/>
        <v>0</v>
      </c>
      <c r="AD99" s="429">
        <f t="shared" si="139"/>
        <v>0</v>
      </c>
      <c r="AE99" s="429">
        <f t="shared" si="140"/>
        <v>0</v>
      </c>
      <c r="AF99" s="429">
        <f t="shared" si="141"/>
        <v>0</v>
      </c>
      <c r="AG99" s="429">
        <f t="shared" si="142"/>
        <v>0</v>
      </c>
      <c r="AH99" s="430">
        <f t="shared" si="143"/>
        <v>0</v>
      </c>
      <c r="AI99" s="789">
        <v>2580</v>
      </c>
      <c r="AJ99" s="766"/>
      <c r="AK99" s="790"/>
      <c r="AL99" s="791"/>
      <c r="AM99" s="413">
        <f t="shared" si="144"/>
        <v>0</v>
      </c>
      <c r="AN99" s="30"/>
      <c r="AO99" s="371" t="str">
        <f t="shared" si="145"/>
        <v>no outlier detected</v>
      </c>
      <c r="AP99" s="371" t="str">
        <f t="shared" si="146"/>
        <v>no outlier detected</v>
      </c>
      <c r="AQ99" s="806" t="str">
        <f t="shared" si="147"/>
        <v>----</v>
      </c>
      <c r="AR99" s="806"/>
      <c r="AS99" s="431">
        <f t="shared" si="148"/>
        <v>84</v>
      </c>
      <c r="AT99" s="432">
        <f t="shared" si="149"/>
        <v>1.5714285714285714</v>
      </c>
      <c r="AU99" s="433">
        <f t="shared" si="150"/>
        <v>7.8555446779156632</v>
      </c>
      <c r="AV99" s="433">
        <f t="shared" si="151"/>
        <v>0</v>
      </c>
      <c r="AW99" s="433">
        <f t="shared" si="152"/>
        <v>7.8555446779156632</v>
      </c>
      <c r="AX99" s="433" t="str">
        <f t="shared" si="153"/>
        <v>----</v>
      </c>
      <c r="AY99" s="432" t="str">
        <f t="shared" si="154"/>
        <v>----</v>
      </c>
      <c r="AZ99" s="432">
        <f t="shared" si="155"/>
        <v>1.5714285714285714</v>
      </c>
      <c r="BA99" s="434" t="str">
        <f t="shared" si="156"/>
        <v>----</v>
      </c>
      <c r="BB99" s="435">
        <f t="shared" si="157"/>
        <v>0</v>
      </c>
      <c r="BC99" s="434" t="e">
        <f t="shared" si="158"/>
        <v>#VALUE!</v>
      </c>
      <c r="BD99" s="434">
        <f t="shared" si="159"/>
        <v>0</v>
      </c>
      <c r="BE99" s="434" t="e">
        <f t="shared" si="160"/>
        <v>#VALUE!</v>
      </c>
      <c r="BF99" s="436">
        <f t="shared" si="161"/>
        <v>1.5714285714285714</v>
      </c>
      <c r="BG99" s="437">
        <f t="shared" si="162"/>
        <v>2580</v>
      </c>
      <c r="BH99" s="434"/>
      <c r="BI99" s="434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  <c r="DT99" s="143"/>
      <c r="DU99" s="143"/>
      <c r="DV99" s="143"/>
      <c r="DW99" s="143"/>
      <c r="DX99" s="143"/>
      <c r="DY99" s="143"/>
      <c r="DZ99" s="143"/>
      <c r="EA99" s="143"/>
      <c r="EB99" s="143"/>
      <c r="EC99" s="143"/>
      <c r="ED99" s="143"/>
      <c r="EE99" s="143"/>
      <c r="EF99" s="143"/>
      <c r="EG99" s="143"/>
      <c r="EH99" s="143"/>
      <c r="EI99" s="143"/>
      <c r="EJ99" s="143"/>
      <c r="EK99" s="143"/>
      <c r="EL99" s="143"/>
      <c r="EM99" s="143"/>
      <c r="EN99" s="143"/>
      <c r="EO99" s="143"/>
      <c r="EP99" s="143"/>
      <c r="EQ99" s="143"/>
      <c r="ER99" s="143"/>
      <c r="ES99" s="143"/>
      <c r="ET99" s="143"/>
      <c r="EU99" s="143"/>
      <c r="EV99" s="143"/>
      <c r="EW99" s="143"/>
      <c r="EX99" s="143"/>
      <c r="EY99" s="143"/>
      <c r="EZ99" s="143"/>
      <c r="FA99" s="143"/>
      <c r="FB99" s="143"/>
      <c r="FC99" s="143"/>
      <c r="FD99" s="143"/>
      <c r="FE99" s="143"/>
      <c r="FF99" s="143"/>
      <c r="FG99" s="143"/>
      <c r="FH99" s="143"/>
      <c r="FI99" s="143"/>
      <c r="FJ99" s="143"/>
      <c r="FK99" s="143"/>
      <c r="FL99" s="143"/>
      <c r="FM99" s="143"/>
      <c r="FN99" s="143"/>
      <c r="FO99" s="143"/>
      <c r="FP99" s="143"/>
      <c r="FQ99" s="143"/>
      <c r="FR99" s="143"/>
      <c r="FS99" s="143"/>
      <c r="FT99" s="143"/>
      <c r="FU99" s="143"/>
      <c r="FV99" s="143"/>
      <c r="FW99" s="143"/>
      <c r="FX99" s="143"/>
      <c r="FY99" s="143"/>
      <c r="FZ99" s="143"/>
      <c r="GA99" s="143"/>
      <c r="GB99" s="143"/>
      <c r="GC99" s="143"/>
      <c r="GD99" s="143"/>
      <c r="GE99" s="143"/>
      <c r="GF99" s="143"/>
      <c r="GG99" s="143"/>
      <c r="GH99" s="143"/>
      <c r="GI99" s="143"/>
      <c r="GJ99" s="143"/>
      <c r="GK99" s="143"/>
      <c r="GL99" s="143"/>
      <c r="GM99" s="143"/>
      <c r="GN99" s="143"/>
      <c r="GO99" s="143"/>
      <c r="GP99" s="143"/>
      <c r="GQ99" s="143"/>
      <c r="GR99" s="143"/>
      <c r="GS99" s="143"/>
      <c r="GT99" s="143"/>
      <c r="GU99" s="143"/>
    </row>
    <row r="100" spans="1:203" x14ac:dyDescent="0.25">
      <c r="A100" s="704" t="s">
        <v>51</v>
      </c>
      <c r="B100" s="704"/>
      <c r="C100" s="705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405"/>
      <c r="Q100" s="540">
        <f t="shared" si="163"/>
        <v>79</v>
      </c>
      <c r="R100" s="777">
        <v>6752000</v>
      </c>
      <c r="S100" s="778">
        <v>22442</v>
      </c>
      <c r="T100" s="539">
        <f t="shared" si="129"/>
        <v>1961</v>
      </c>
      <c r="U100" s="428">
        <f t="shared" si="130"/>
        <v>1961</v>
      </c>
      <c r="V100" s="428">
        <f t="shared" si="131"/>
        <v>6</v>
      </c>
      <c r="W100" s="429">
        <f t="shared" si="132"/>
        <v>0</v>
      </c>
      <c r="X100" s="429">
        <f t="shared" si="133"/>
        <v>0</v>
      </c>
      <c r="Y100" s="429">
        <f t="shared" si="134"/>
        <v>0</v>
      </c>
      <c r="Z100" s="429">
        <f t="shared" si="135"/>
        <v>0</v>
      </c>
      <c r="AA100" s="429">
        <f t="shared" si="136"/>
        <v>0</v>
      </c>
      <c r="AB100" s="429">
        <f t="shared" si="137"/>
        <v>1</v>
      </c>
      <c r="AC100" s="429">
        <f t="shared" si="138"/>
        <v>0</v>
      </c>
      <c r="AD100" s="429">
        <f t="shared" si="139"/>
        <v>0</v>
      </c>
      <c r="AE100" s="429">
        <f t="shared" si="140"/>
        <v>0</v>
      </c>
      <c r="AF100" s="429">
        <f t="shared" si="141"/>
        <v>0</v>
      </c>
      <c r="AG100" s="429">
        <f t="shared" si="142"/>
        <v>0</v>
      </c>
      <c r="AH100" s="430">
        <f t="shared" si="143"/>
        <v>0</v>
      </c>
      <c r="AI100" s="786">
        <v>2960</v>
      </c>
      <c r="AJ100" s="784"/>
      <c r="AK100" s="787"/>
      <c r="AL100" s="788"/>
      <c r="AM100" s="413">
        <f t="shared" si="144"/>
        <v>0</v>
      </c>
      <c r="AN100" s="30"/>
      <c r="AO100" s="372" t="str">
        <f t="shared" si="145"/>
        <v>no outlier detected</v>
      </c>
      <c r="AP100" s="372" t="str">
        <f t="shared" si="146"/>
        <v>no outlier detected</v>
      </c>
      <c r="AQ100" s="807" t="str">
        <f t="shared" si="147"/>
        <v>----</v>
      </c>
      <c r="AR100" s="807"/>
      <c r="AS100" s="540">
        <f t="shared" si="148"/>
        <v>70</v>
      </c>
      <c r="AT100" s="541">
        <f t="shared" si="149"/>
        <v>1.8857142857142857</v>
      </c>
      <c r="AU100" s="542">
        <f t="shared" si="150"/>
        <v>7.992944547318106</v>
      </c>
      <c r="AV100" s="542">
        <f t="shared" si="151"/>
        <v>0</v>
      </c>
      <c r="AW100" s="542">
        <f t="shared" si="152"/>
        <v>7.992944547318106</v>
      </c>
      <c r="AX100" s="542" t="str">
        <f t="shared" si="153"/>
        <v>----</v>
      </c>
      <c r="AY100" s="541" t="str">
        <f t="shared" si="154"/>
        <v>----</v>
      </c>
      <c r="AZ100" s="541">
        <f t="shared" si="155"/>
        <v>1.8857142857142857</v>
      </c>
      <c r="BA100" s="434" t="str">
        <f t="shared" si="156"/>
        <v>----</v>
      </c>
      <c r="BB100" s="435">
        <f t="shared" si="157"/>
        <v>0</v>
      </c>
      <c r="BC100" s="434" t="e">
        <f t="shared" si="158"/>
        <v>#VALUE!</v>
      </c>
      <c r="BD100" s="434">
        <f t="shared" si="159"/>
        <v>0</v>
      </c>
      <c r="BE100" s="434" t="e">
        <f t="shared" si="160"/>
        <v>#VALUE!</v>
      </c>
      <c r="BF100" s="436">
        <f t="shared" si="161"/>
        <v>1.8857142857142857</v>
      </c>
      <c r="BG100" s="437">
        <f t="shared" si="162"/>
        <v>2960</v>
      </c>
      <c r="BH100" s="434"/>
      <c r="BI100" s="434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3"/>
      <c r="DO100" s="143"/>
      <c r="DP100" s="143"/>
      <c r="DQ100" s="143"/>
      <c r="DR100" s="143"/>
      <c r="DS100" s="143"/>
      <c r="DT100" s="143"/>
      <c r="DU100" s="143"/>
      <c r="DV100" s="143"/>
      <c r="DW100" s="143"/>
      <c r="DX100" s="143"/>
      <c r="DY100" s="143"/>
      <c r="DZ100" s="143"/>
      <c r="EA100" s="143"/>
      <c r="EB100" s="143"/>
      <c r="EC100" s="143"/>
      <c r="ED100" s="143"/>
      <c r="EE100" s="143"/>
      <c r="EF100" s="143"/>
      <c r="EG100" s="143"/>
      <c r="EH100" s="143"/>
      <c r="EI100" s="143"/>
      <c r="EJ100" s="143"/>
      <c r="EK100" s="143"/>
      <c r="EL100" s="143"/>
      <c r="EM100" s="143"/>
      <c r="EN100" s="143"/>
      <c r="EO100" s="143"/>
      <c r="EP100" s="143"/>
      <c r="EQ100" s="143"/>
      <c r="ER100" s="143"/>
      <c r="ES100" s="143"/>
      <c r="ET100" s="143"/>
      <c r="EU100" s="143"/>
      <c r="EV100" s="143"/>
      <c r="EW100" s="143"/>
      <c r="EX100" s="143"/>
      <c r="EY100" s="143"/>
      <c r="EZ100" s="143"/>
      <c r="FA100" s="143"/>
      <c r="FB100" s="143"/>
      <c r="FC100" s="143"/>
      <c r="FD100" s="143"/>
      <c r="FE100" s="143"/>
      <c r="FF100" s="143"/>
      <c r="FG100" s="143"/>
      <c r="FH100" s="143"/>
      <c r="FI100" s="143"/>
      <c r="FJ100" s="143"/>
      <c r="FK100" s="143"/>
      <c r="FL100" s="143"/>
      <c r="FM100" s="143"/>
      <c r="FN100" s="143"/>
      <c r="FO100" s="143"/>
      <c r="FP100" s="143"/>
      <c r="FQ100" s="143"/>
      <c r="FR100" s="143"/>
      <c r="FS100" s="143"/>
      <c r="FT100" s="143"/>
      <c r="FU100" s="143"/>
      <c r="FV100" s="143"/>
      <c r="FW100" s="143"/>
      <c r="FX100" s="143"/>
      <c r="FY100" s="143"/>
      <c r="FZ100" s="143"/>
      <c r="GA100" s="143"/>
      <c r="GB100" s="143"/>
      <c r="GC100" s="143"/>
      <c r="GD100" s="143"/>
      <c r="GE100" s="143"/>
      <c r="GF100" s="143"/>
      <c r="GG100" s="143"/>
      <c r="GH100" s="143"/>
      <c r="GI100" s="143"/>
      <c r="GJ100" s="143"/>
      <c r="GK100" s="143"/>
      <c r="GL100" s="143"/>
      <c r="GM100" s="143"/>
      <c r="GN100" s="143"/>
      <c r="GO100" s="143"/>
      <c r="GP100" s="143"/>
      <c r="GQ100" s="143"/>
      <c r="GR100" s="143"/>
      <c r="GS100" s="143"/>
      <c r="GT100" s="143"/>
      <c r="GU100" s="143"/>
    </row>
    <row r="101" spans="1:203" x14ac:dyDescent="0.25">
      <c r="A101" s="704" t="s">
        <v>52</v>
      </c>
      <c r="B101" s="704"/>
      <c r="C101" s="705"/>
      <c r="D101" s="704"/>
      <c r="E101" s="704"/>
      <c r="F101" s="704"/>
      <c r="G101" s="704"/>
      <c r="H101" s="704"/>
      <c r="I101" s="704"/>
      <c r="J101" s="704"/>
      <c r="K101" s="704"/>
      <c r="L101" s="704"/>
      <c r="M101" s="704"/>
      <c r="N101" s="704"/>
      <c r="O101" s="704"/>
      <c r="P101" s="405"/>
      <c r="Q101" s="431">
        <f t="shared" si="163"/>
        <v>80</v>
      </c>
      <c r="R101" s="776">
        <v>6752000</v>
      </c>
      <c r="S101" s="775">
        <v>22827</v>
      </c>
      <c r="T101" s="384">
        <f t="shared" si="129"/>
        <v>1962</v>
      </c>
      <c r="U101" s="428">
        <f t="shared" si="130"/>
        <v>1962</v>
      </c>
      <c r="V101" s="428">
        <f t="shared" si="131"/>
        <v>6</v>
      </c>
      <c r="W101" s="429">
        <f t="shared" si="132"/>
        <v>0</v>
      </c>
      <c r="X101" s="429">
        <f t="shared" si="133"/>
        <v>0</v>
      </c>
      <c r="Y101" s="429">
        <f t="shared" si="134"/>
        <v>0</v>
      </c>
      <c r="Z101" s="429">
        <f t="shared" si="135"/>
        <v>0</v>
      </c>
      <c r="AA101" s="429">
        <f t="shared" si="136"/>
        <v>0</v>
      </c>
      <c r="AB101" s="429">
        <f t="shared" si="137"/>
        <v>1</v>
      </c>
      <c r="AC101" s="429">
        <f t="shared" si="138"/>
        <v>0</v>
      </c>
      <c r="AD101" s="429">
        <f t="shared" si="139"/>
        <v>0</v>
      </c>
      <c r="AE101" s="429">
        <f t="shared" si="140"/>
        <v>0</v>
      </c>
      <c r="AF101" s="429">
        <f t="shared" si="141"/>
        <v>0</v>
      </c>
      <c r="AG101" s="429">
        <f t="shared" si="142"/>
        <v>0</v>
      </c>
      <c r="AH101" s="430">
        <f t="shared" si="143"/>
        <v>0</v>
      </c>
      <c r="AI101" s="789">
        <v>2440</v>
      </c>
      <c r="AJ101" s="766"/>
      <c r="AK101" s="790"/>
      <c r="AL101" s="791"/>
      <c r="AM101" s="413">
        <f t="shared" si="144"/>
        <v>0</v>
      </c>
      <c r="AN101" s="30"/>
      <c r="AO101" s="371" t="str">
        <f t="shared" si="145"/>
        <v>no outlier detected</v>
      </c>
      <c r="AP101" s="371" t="str">
        <f t="shared" si="146"/>
        <v>no outlier detected</v>
      </c>
      <c r="AQ101" s="806" t="str">
        <f t="shared" si="147"/>
        <v>----</v>
      </c>
      <c r="AR101" s="806"/>
      <c r="AS101" s="431">
        <f t="shared" si="148"/>
        <v>93</v>
      </c>
      <c r="AT101" s="432">
        <f t="shared" si="149"/>
        <v>1.4193548387096775</v>
      </c>
      <c r="AU101" s="433">
        <f t="shared" si="150"/>
        <v>7.7997533182872472</v>
      </c>
      <c r="AV101" s="433">
        <f t="shared" si="151"/>
        <v>0</v>
      </c>
      <c r="AW101" s="433">
        <f t="shared" si="152"/>
        <v>7.7997533182872472</v>
      </c>
      <c r="AX101" s="433" t="str">
        <f t="shared" si="153"/>
        <v>----</v>
      </c>
      <c r="AY101" s="432" t="str">
        <f t="shared" si="154"/>
        <v>----</v>
      </c>
      <c r="AZ101" s="432">
        <f t="shared" si="155"/>
        <v>1.4193548387096775</v>
      </c>
      <c r="BA101" s="434" t="str">
        <f t="shared" si="156"/>
        <v>----</v>
      </c>
      <c r="BB101" s="435">
        <f t="shared" si="157"/>
        <v>0</v>
      </c>
      <c r="BC101" s="434" t="e">
        <f t="shared" si="158"/>
        <v>#VALUE!</v>
      </c>
      <c r="BD101" s="434">
        <f t="shared" si="159"/>
        <v>0</v>
      </c>
      <c r="BE101" s="434" t="e">
        <f t="shared" si="160"/>
        <v>#VALUE!</v>
      </c>
      <c r="BF101" s="436">
        <f t="shared" si="161"/>
        <v>1.4193548387096775</v>
      </c>
      <c r="BG101" s="437">
        <f t="shared" si="162"/>
        <v>2440</v>
      </c>
      <c r="BH101" s="434"/>
      <c r="BI101" s="434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  <c r="DT101" s="143"/>
      <c r="DU101" s="143"/>
      <c r="DV101" s="143"/>
      <c r="DW101" s="143"/>
      <c r="DX101" s="143"/>
      <c r="DY101" s="143"/>
      <c r="DZ101" s="143"/>
      <c r="EA101" s="143"/>
      <c r="EB101" s="143"/>
      <c r="EC101" s="143"/>
      <c r="ED101" s="143"/>
      <c r="EE101" s="143"/>
      <c r="EF101" s="143"/>
      <c r="EG101" s="143"/>
      <c r="EH101" s="143"/>
      <c r="EI101" s="143"/>
      <c r="EJ101" s="143"/>
      <c r="EK101" s="143"/>
      <c r="EL101" s="143"/>
      <c r="EM101" s="143"/>
      <c r="EN101" s="143"/>
      <c r="EO101" s="143"/>
      <c r="EP101" s="143"/>
      <c r="EQ101" s="143"/>
      <c r="ER101" s="143"/>
      <c r="ES101" s="143"/>
      <c r="ET101" s="143"/>
      <c r="EU101" s="143"/>
      <c r="EV101" s="143"/>
      <c r="EW101" s="143"/>
      <c r="EX101" s="143"/>
      <c r="EY101" s="143"/>
      <c r="EZ101" s="143"/>
      <c r="FA101" s="143"/>
      <c r="FB101" s="143"/>
      <c r="FC101" s="143"/>
      <c r="FD101" s="143"/>
      <c r="FE101" s="143"/>
      <c r="FF101" s="143"/>
      <c r="FG101" s="143"/>
      <c r="FH101" s="143"/>
      <c r="FI101" s="143"/>
      <c r="FJ101" s="143"/>
      <c r="FK101" s="143"/>
      <c r="FL101" s="143"/>
      <c r="FM101" s="143"/>
      <c r="FN101" s="143"/>
      <c r="FO101" s="143"/>
      <c r="FP101" s="143"/>
      <c r="FQ101" s="143"/>
      <c r="FR101" s="143"/>
      <c r="FS101" s="143"/>
      <c r="FT101" s="143"/>
      <c r="FU101" s="143"/>
      <c r="FV101" s="143"/>
      <c r="FW101" s="143"/>
      <c r="FX101" s="143"/>
      <c r="FY101" s="143"/>
      <c r="FZ101" s="143"/>
      <c r="GA101" s="143"/>
      <c r="GB101" s="143"/>
      <c r="GC101" s="143"/>
      <c r="GD101" s="143"/>
      <c r="GE101" s="143"/>
      <c r="GF101" s="143"/>
      <c r="GG101" s="143"/>
      <c r="GH101" s="143"/>
      <c r="GI101" s="143"/>
      <c r="GJ101" s="143"/>
      <c r="GK101" s="143"/>
      <c r="GL101" s="143"/>
      <c r="GM101" s="143"/>
      <c r="GN101" s="143"/>
      <c r="GO101" s="143"/>
      <c r="GP101" s="143"/>
      <c r="GQ101" s="143"/>
      <c r="GR101" s="143"/>
      <c r="GS101" s="143"/>
      <c r="GT101" s="143"/>
      <c r="GU101" s="143"/>
    </row>
    <row r="102" spans="1:203" x14ac:dyDescent="0.25">
      <c r="A102" s="704" t="s">
        <v>53</v>
      </c>
      <c r="B102" s="704"/>
      <c r="C102" s="705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405"/>
      <c r="Q102" s="431">
        <f t="shared" si="163"/>
        <v>81</v>
      </c>
      <c r="R102" s="776">
        <v>6752000</v>
      </c>
      <c r="S102" s="775">
        <v>23178</v>
      </c>
      <c r="T102" s="384">
        <f t="shared" si="129"/>
        <v>1963</v>
      </c>
      <c r="U102" s="428">
        <f t="shared" si="130"/>
        <v>1963</v>
      </c>
      <c r="V102" s="428">
        <f t="shared" si="131"/>
        <v>6</v>
      </c>
      <c r="W102" s="429">
        <f t="shared" si="132"/>
        <v>0</v>
      </c>
      <c r="X102" s="429">
        <f t="shared" si="133"/>
        <v>0</v>
      </c>
      <c r="Y102" s="429">
        <f t="shared" si="134"/>
        <v>0</v>
      </c>
      <c r="Z102" s="429">
        <f t="shared" si="135"/>
        <v>0</v>
      </c>
      <c r="AA102" s="429">
        <f t="shared" si="136"/>
        <v>0</v>
      </c>
      <c r="AB102" s="429">
        <f t="shared" si="137"/>
        <v>1</v>
      </c>
      <c r="AC102" s="429">
        <f t="shared" si="138"/>
        <v>0</v>
      </c>
      <c r="AD102" s="429">
        <f t="shared" si="139"/>
        <v>0</v>
      </c>
      <c r="AE102" s="429">
        <f t="shared" si="140"/>
        <v>0</v>
      </c>
      <c r="AF102" s="429">
        <f t="shared" si="141"/>
        <v>0</v>
      </c>
      <c r="AG102" s="429">
        <f t="shared" si="142"/>
        <v>0</v>
      </c>
      <c r="AH102" s="387">
        <f t="shared" si="143"/>
        <v>0</v>
      </c>
      <c r="AI102" s="792">
        <v>1450</v>
      </c>
      <c r="AJ102" s="766"/>
      <c r="AK102" s="790"/>
      <c r="AL102" s="791"/>
      <c r="AM102" s="413">
        <f t="shared" si="144"/>
        <v>0</v>
      </c>
      <c r="AN102" s="30"/>
      <c r="AO102" s="371" t="str">
        <f t="shared" si="145"/>
        <v>no outlier detected</v>
      </c>
      <c r="AP102" s="371" t="str">
        <f t="shared" si="146"/>
        <v>no outlier detected</v>
      </c>
      <c r="AQ102" s="806" t="str">
        <f t="shared" si="147"/>
        <v>----</v>
      </c>
      <c r="AR102" s="806"/>
      <c r="AS102" s="431">
        <f t="shared" si="148"/>
        <v>127</v>
      </c>
      <c r="AT102" s="432">
        <f t="shared" si="149"/>
        <v>1.0393700787401574</v>
      </c>
      <c r="AU102" s="433">
        <f t="shared" si="150"/>
        <v>7.2793188354146201</v>
      </c>
      <c r="AV102" s="433">
        <f t="shared" si="151"/>
        <v>0</v>
      </c>
      <c r="AW102" s="433">
        <f t="shared" si="152"/>
        <v>7.2793188354146201</v>
      </c>
      <c r="AX102" s="433" t="str">
        <f t="shared" si="153"/>
        <v>----</v>
      </c>
      <c r="AY102" s="432" t="str">
        <f t="shared" si="154"/>
        <v>----</v>
      </c>
      <c r="AZ102" s="432">
        <f t="shared" si="155"/>
        <v>1.0393700787401574</v>
      </c>
      <c r="BA102" s="434" t="str">
        <f t="shared" si="156"/>
        <v>----</v>
      </c>
      <c r="BB102" s="435">
        <f t="shared" si="157"/>
        <v>0</v>
      </c>
      <c r="BC102" s="434" t="e">
        <f t="shared" si="158"/>
        <v>#VALUE!</v>
      </c>
      <c r="BD102" s="434">
        <f t="shared" si="159"/>
        <v>0</v>
      </c>
      <c r="BE102" s="434" t="e">
        <f t="shared" si="160"/>
        <v>#VALUE!</v>
      </c>
      <c r="BF102" s="436">
        <f t="shared" si="161"/>
        <v>1.0393700787401574</v>
      </c>
      <c r="BG102" s="437">
        <f t="shared" si="162"/>
        <v>1450</v>
      </c>
      <c r="BH102" s="434"/>
      <c r="BI102" s="434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  <c r="DD102" s="143"/>
      <c r="DE102" s="143"/>
      <c r="DF102" s="143"/>
      <c r="DG102" s="143"/>
      <c r="DH102" s="143"/>
      <c r="DI102" s="143"/>
      <c r="DJ102" s="143"/>
      <c r="DK102" s="143"/>
      <c r="DL102" s="143"/>
      <c r="DM102" s="143"/>
      <c r="DN102" s="143"/>
      <c r="DO102" s="143"/>
      <c r="DP102" s="143"/>
      <c r="DQ102" s="143"/>
      <c r="DR102" s="143"/>
      <c r="DS102" s="143"/>
      <c r="DT102" s="143"/>
      <c r="DU102" s="143"/>
      <c r="DV102" s="143"/>
      <c r="DW102" s="143"/>
      <c r="DX102" s="143"/>
      <c r="DY102" s="143"/>
      <c r="DZ102" s="143"/>
      <c r="EA102" s="143"/>
      <c r="EB102" s="143"/>
      <c r="EC102" s="143"/>
      <c r="ED102" s="143"/>
      <c r="EE102" s="143"/>
      <c r="EF102" s="143"/>
      <c r="EG102" s="143"/>
      <c r="EH102" s="143"/>
      <c r="EI102" s="143"/>
      <c r="EJ102" s="143"/>
      <c r="EK102" s="143"/>
      <c r="EL102" s="143"/>
      <c r="EM102" s="143"/>
      <c r="EN102" s="143"/>
      <c r="EO102" s="143"/>
      <c r="EP102" s="143"/>
      <c r="EQ102" s="143"/>
      <c r="ER102" s="143"/>
      <c r="ES102" s="143"/>
      <c r="ET102" s="143"/>
      <c r="EU102" s="143"/>
      <c r="EV102" s="143"/>
      <c r="EW102" s="143"/>
      <c r="EX102" s="143"/>
      <c r="EY102" s="143"/>
      <c r="EZ102" s="143"/>
      <c r="FA102" s="143"/>
      <c r="FB102" s="143"/>
      <c r="FC102" s="143"/>
      <c r="FD102" s="143"/>
      <c r="FE102" s="143"/>
      <c r="FF102" s="143"/>
      <c r="FG102" s="143"/>
      <c r="FH102" s="143"/>
      <c r="FI102" s="143"/>
      <c r="FJ102" s="143"/>
      <c r="FK102" s="143"/>
      <c r="FL102" s="143"/>
      <c r="FM102" s="143"/>
      <c r="FN102" s="143"/>
      <c r="FO102" s="143"/>
      <c r="FP102" s="143"/>
      <c r="FQ102" s="143"/>
      <c r="FR102" s="143"/>
      <c r="FS102" s="143"/>
      <c r="FT102" s="143"/>
      <c r="FU102" s="143"/>
      <c r="FV102" s="143"/>
      <c r="FW102" s="143"/>
      <c r="FX102" s="143"/>
      <c r="FY102" s="143"/>
      <c r="FZ102" s="143"/>
      <c r="GA102" s="143"/>
      <c r="GB102" s="143"/>
      <c r="GC102" s="143"/>
      <c r="GD102" s="143"/>
      <c r="GE102" s="143"/>
      <c r="GF102" s="143"/>
      <c r="GG102" s="143"/>
      <c r="GH102" s="143"/>
      <c r="GI102" s="143"/>
      <c r="GJ102" s="143"/>
      <c r="GK102" s="143"/>
      <c r="GL102" s="143"/>
      <c r="GM102" s="143"/>
      <c r="GN102" s="143"/>
      <c r="GO102" s="143"/>
      <c r="GP102" s="143"/>
      <c r="GQ102" s="143"/>
      <c r="GR102" s="143"/>
      <c r="GS102" s="143"/>
      <c r="GT102" s="143"/>
      <c r="GU102" s="143"/>
    </row>
    <row r="103" spans="1:203" x14ac:dyDescent="0.25">
      <c r="A103" s="704" t="s">
        <v>54</v>
      </c>
      <c r="B103" s="704"/>
      <c r="C103" s="705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405"/>
      <c r="Q103" s="431">
        <f t="shared" si="163"/>
        <v>82</v>
      </c>
      <c r="R103" s="776">
        <v>6752000</v>
      </c>
      <c r="S103" s="775">
        <v>23524</v>
      </c>
      <c r="T103" s="384">
        <f t="shared" si="129"/>
        <v>1964</v>
      </c>
      <c r="U103" s="428">
        <f t="shared" si="130"/>
        <v>1964</v>
      </c>
      <c r="V103" s="428">
        <f t="shared" si="131"/>
        <v>5</v>
      </c>
      <c r="W103" s="429">
        <f t="shared" si="132"/>
        <v>0</v>
      </c>
      <c r="X103" s="429">
        <f t="shared" si="133"/>
        <v>0</v>
      </c>
      <c r="Y103" s="429">
        <f t="shared" si="134"/>
        <v>0</v>
      </c>
      <c r="Z103" s="429">
        <f t="shared" si="135"/>
        <v>0</v>
      </c>
      <c r="AA103" s="429">
        <f t="shared" si="136"/>
        <v>1</v>
      </c>
      <c r="AB103" s="429">
        <f t="shared" si="137"/>
        <v>0</v>
      </c>
      <c r="AC103" s="429">
        <f t="shared" si="138"/>
        <v>0</v>
      </c>
      <c r="AD103" s="429">
        <f t="shared" si="139"/>
        <v>0</v>
      </c>
      <c r="AE103" s="429">
        <f t="shared" si="140"/>
        <v>0</v>
      </c>
      <c r="AF103" s="429">
        <f t="shared" si="141"/>
        <v>0</v>
      </c>
      <c r="AG103" s="429">
        <f t="shared" si="142"/>
        <v>0</v>
      </c>
      <c r="AH103" s="387">
        <f t="shared" si="143"/>
        <v>0</v>
      </c>
      <c r="AI103" s="792">
        <v>1940</v>
      </c>
      <c r="AJ103" s="766"/>
      <c r="AK103" s="790"/>
      <c r="AL103" s="791"/>
      <c r="AM103" s="413">
        <f t="shared" si="144"/>
        <v>0</v>
      </c>
      <c r="AN103" s="30"/>
      <c r="AO103" s="371" t="str">
        <f t="shared" si="145"/>
        <v>no outlier detected</v>
      </c>
      <c r="AP103" s="371" t="str">
        <f t="shared" si="146"/>
        <v>no outlier detected</v>
      </c>
      <c r="AQ103" s="806" t="str">
        <f t="shared" si="147"/>
        <v>----</v>
      </c>
      <c r="AR103" s="806"/>
      <c r="AS103" s="431">
        <f t="shared" si="148"/>
        <v>107</v>
      </c>
      <c r="AT103" s="432">
        <f t="shared" si="149"/>
        <v>1.233644859813084</v>
      </c>
      <c r="AU103" s="433">
        <f t="shared" si="150"/>
        <v>7.5704432520573741</v>
      </c>
      <c r="AV103" s="433">
        <f t="shared" si="151"/>
        <v>0</v>
      </c>
      <c r="AW103" s="433">
        <f t="shared" si="152"/>
        <v>7.5704432520573741</v>
      </c>
      <c r="AX103" s="433" t="str">
        <f t="shared" si="153"/>
        <v>----</v>
      </c>
      <c r="AY103" s="432" t="str">
        <f t="shared" si="154"/>
        <v>----</v>
      </c>
      <c r="AZ103" s="432">
        <f t="shared" si="155"/>
        <v>1.233644859813084</v>
      </c>
      <c r="BA103" s="434" t="str">
        <f t="shared" si="156"/>
        <v>----</v>
      </c>
      <c r="BB103" s="435">
        <f t="shared" si="157"/>
        <v>0</v>
      </c>
      <c r="BC103" s="434" t="e">
        <f t="shared" si="158"/>
        <v>#VALUE!</v>
      </c>
      <c r="BD103" s="434">
        <f t="shared" si="159"/>
        <v>0</v>
      </c>
      <c r="BE103" s="434" t="e">
        <f t="shared" si="160"/>
        <v>#VALUE!</v>
      </c>
      <c r="BF103" s="436">
        <f t="shared" si="161"/>
        <v>1.233644859813084</v>
      </c>
      <c r="BG103" s="437">
        <f t="shared" si="162"/>
        <v>1940</v>
      </c>
      <c r="BH103" s="434"/>
      <c r="BI103" s="434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  <c r="DD103" s="143"/>
      <c r="DE103" s="143"/>
      <c r="DF103" s="143"/>
      <c r="DG103" s="143"/>
      <c r="DH103" s="143"/>
      <c r="DI103" s="143"/>
      <c r="DJ103" s="143"/>
      <c r="DK103" s="143"/>
      <c r="DL103" s="143"/>
      <c r="DM103" s="143"/>
      <c r="DN103" s="143"/>
      <c r="DO103" s="143"/>
      <c r="DP103" s="143"/>
      <c r="DQ103" s="143"/>
      <c r="DR103" s="143"/>
      <c r="DS103" s="143"/>
      <c r="DT103" s="143"/>
      <c r="DU103" s="143"/>
      <c r="DV103" s="143"/>
      <c r="DW103" s="143"/>
      <c r="DX103" s="143"/>
      <c r="DY103" s="143"/>
      <c r="DZ103" s="143"/>
      <c r="EA103" s="143"/>
      <c r="EB103" s="143"/>
      <c r="EC103" s="143"/>
      <c r="ED103" s="143"/>
      <c r="EE103" s="143"/>
      <c r="EF103" s="143"/>
      <c r="EG103" s="143"/>
      <c r="EH103" s="143"/>
      <c r="EI103" s="143"/>
      <c r="EJ103" s="143"/>
      <c r="EK103" s="143"/>
      <c r="EL103" s="143"/>
      <c r="EM103" s="143"/>
      <c r="EN103" s="143"/>
      <c r="EO103" s="143"/>
      <c r="EP103" s="143"/>
      <c r="EQ103" s="143"/>
      <c r="ER103" s="143"/>
      <c r="ES103" s="143"/>
      <c r="ET103" s="143"/>
      <c r="EU103" s="143"/>
      <c r="EV103" s="143"/>
      <c r="EW103" s="143"/>
      <c r="EX103" s="143"/>
      <c r="EY103" s="143"/>
      <c r="EZ103" s="143"/>
      <c r="FA103" s="143"/>
      <c r="FB103" s="143"/>
      <c r="FC103" s="143"/>
      <c r="FD103" s="143"/>
      <c r="FE103" s="143"/>
      <c r="FF103" s="143"/>
      <c r="FG103" s="143"/>
      <c r="FH103" s="143"/>
      <c r="FI103" s="143"/>
      <c r="FJ103" s="143"/>
      <c r="FK103" s="143"/>
      <c r="FL103" s="143"/>
      <c r="FM103" s="143"/>
      <c r="FN103" s="143"/>
      <c r="FO103" s="143"/>
      <c r="FP103" s="143"/>
      <c r="FQ103" s="143"/>
      <c r="FR103" s="143"/>
      <c r="FS103" s="143"/>
      <c r="FT103" s="143"/>
      <c r="FU103" s="143"/>
      <c r="FV103" s="143"/>
      <c r="FW103" s="143"/>
      <c r="FX103" s="143"/>
      <c r="FY103" s="143"/>
      <c r="FZ103" s="143"/>
      <c r="GA103" s="143"/>
      <c r="GB103" s="143"/>
      <c r="GC103" s="143"/>
      <c r="GD103" s="143"/>
      <c r="GE103" s="143"/>
      <c r="GF103" s="143"/>
      <c r="GG103" s="143"/>
      <c r="GH103" s="143"/>
      <c r="GI103" s="143"/>
      <c r="GJ103" s="143"/>
      <c r="GK103" s="143"/>
      <c r="GL103" s="143"/>
      <c r="GM103" s="143"/>
      <c r="GN103" s="143"/>
      <c r="GO103" s="143"/>
      <c r="GP103" s="143"/>
      <c r="GQ103" s="143"/>
      <c r="GR103" s="143"/>
      <c r="GS103" s="143"/>
      <c r="GT103" s="143"/>
      <c r="GU103" s="143"/>
    </row>
    <row r="104" spans="1:203" x14ac:dyDescent="0.25">
      <c r="A104" s="704" t="s">
        <v>55</v>
      </c>
      <c r="B104" s="704"/>
      <c r="C104" s="705"/>
      <c r="D104" s="704"/>
      <c r="E104" s="704"/>
      <c r="F104" s="704"/>
      <c r="G104" s="704"/>
      <c r="H104" s="704"/>
      <c r="I104" s="704"/>
      <c r="J104" s="704"/>
      <c r="K104" s="704"/>
      <c r="L104" s="704"/>
      <c r="M104" s="704"/>
      <c r="N104" s="704"/>
      <c r="O104" s="704"/>
      <c r="P104" s="405"/>
      <c r="Q104" s="431">
        <f t="shared" si="163"/>
        <v>83</v>
      </c>
      <c r="R104" s="776">
        <v>6752000</v>
      </c>
      <c r="S104" s="775">
        <v>23904</v>
      </c>
      <c r="T104" s="384">
        <f t="shared" si="129"/>
        <v>1965</v>
      </c>
      <c r="U104" s="428">
        <f t="shared" si="130"/>
        <v>1965</v>
      </c>
      <c r="V104" s="428">
        <f t="shared" si="131"/>
        <v>6</v>
      </c>
      <c r="W104" s="429">
        <f t="shared" si="132"/>
        <v>0</v>
      </c>
      <c r="X104" s="429">
        <f t="shared" si="133"/>
        <v>0</v>
      </c>
      <c r="Y104" s="429">
        <f t="shared" si="134"/>
        <v>0</v>
      </c>
      <c r="Z104" s="429">
        <f t="shared" si="135"/>
        <v>0</v>
      </c>
      <c r="AA104" s="429">
        <f t="shared" si="136"/>
        <v>0</v>
      </c>
      <c r="AB104" s="429">
        <f t="shared" si="137"/>
        <v>1</v>
      </c>
      <c r="AC104" s="429">
        <f t="shared" si="138"/>
        <v>0</v>
      </c>
      <c r="AD104" s="429">
        <f t="shared" si="139"/>
        <v>0</v>
      </c>
      <c r="AE104" s="429">
        <f t="shared" si="140"/>
        <v>0</v>
      </c>
      <c r="AF104" s="429">
        <f t="shared" si="141"/>
        <v>0</v>
      </c>
      <c r="AG104" s="429">
        <f t="shared" si="142"/>
        <v>0</v>
      </c>
      <c r="AH104" s="387">
        <f t="shared" si="143"/>
        <v>0</v>
      </c>
      <c r="AI104" s="792">
        <v>4810</v>
      </c>
      <c r="AJ104" s="766"/>
      <c r="AK104" s="790"/>
      <c r="AL104" s="791"/>
      <c r="AM104" s="413">
        <f t="shared" si="144"/>
        <v>0</v>
      </c>
      <c r="AN104" s="30"/>
      <c r="AO104" s="371" t="str">
        <f t="shared" si="145"/>
        <v>no outlier detected</v>
      </c>
      <c r="AP104" s="371" t="str">
        <f t="shared" si="146"/>
        <v>no outlier detected</v>
      </c>
      <c r="AQ104" s="806" t="str">
        <f t="shared" si="147"/>
        <v>----</v>
      </c>
      <c r="AR104" s="806"/>
      <c r="AS104" s="431">
        <f t="shared" si="148"/>
        <v>21</v>
      </c>
      <c r="AT104" s="432">
        <f t="shared" si="149"/>
        <v>6.2857142857142856</v>
      </c>
      <c r="AU104" s="433">
        <f t="shared" si="150"/>
        <v>8.478452363099807</v>
      </c>
      <c r="AV104" s="433">
        <f t="shared" si="151"/>
        <v>0</v>
      </c>
      <c r="AW104" s="433">
        <f t="shared" si="152"/>
        <v>8.478452363099807</v>
      </c>
      <c r="AX104" s="433" t="str">
        <f t="shared" si="153"/>
        <v>----</v>
      </c>
      <c r="AY104" s="432" t="str">
        <f t="shared" si="154"/>
        <v>----</v>
      </c>
      <c r="AZ104" s="432">
        <f t="shared" si="155"/>
        <v>6.2857142857142856</v>
      </c>
      <c r="BA104" s="434" t="str">
        <f t="shared" si="156"/>
        <v>----</v>
      </c>
      <c r="BB104" s="435">
        <f t="shared" si="157"/>
        <v>0</v>
      </c>
      <c r="BC104" s="434" t="e">
        <f t="shared" si="158"/>
        <v>#VALUE!</v>
      </c>
      <c r="BD104" s="434">
        <f t="shared" si="159"/>
        <v>0</v>
      </c>
      <c r="BE104" s="434" t="e">
        <f t="shared" si="160"/>
        <v>#VALUE!</v>
      </c>
      <c r="BF104" s="436">
        <f t="shared" si="161"/>
        <v>6.2857142857142856</v>
      </c>
      <c r="BG104" s="437">
        <f t="shared" si="162"/>
        <v>4810</v>
      </c>
      <c r="BH104" s="434"/>
      <c r="BI104" s="434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  <c r="DD104" s="143"/>
      <c r="DE104" s="143"/>
      <c r="DF104" s="143"/>
      <c r="DG104" s="143"/>
      <c r="DH104" s="143"/>
      <c r="DI104" s="143"/>
      <c r="DJ104" s="143"/>
      <c r="DK104" s="143"/>
      <c r="DL104" s="143"/>
      <c r="DM104" s="143"/>
      <c r="DN104" s="143"/>
      <c r="DO104" s="143"/>
      <c r="DP104" s="143"/>
      <c r="DQ104" s="143"/>
      <c r="DR104" s="143"/>
      <c r="DS104" s="143"/>
      <c r="DT104" s="143"/>
      <c r="DU104" s="143"/>
      <c r="DV104" s="143"/>
      <c r="DW104" s="143"/>
      <c r="DX104" s="143"/>
      <c r="DY104" s="143"/>
      <c r="DZ104" s="143"/>
      <c r="EA104" s="143"/>
      <c r="EB104" s="143"/>
      <c r="EC104" s="143"/>
      <c r="ED104" s="143"/>
      <c r="EE104" s="143"/>
      <c r="EF104" s="143"/>
      <c r="EG104" s="143"/>
      <c r="EH104" s="143"/>
      <c r="EI104" s="143"/>
      <c r="EJ104" s="143"/>
      <c r="EK104" s="143"/>
      <c r="EL104" s="143"/>
      <c r="EM104" s="143"/>
      <c r="EN104" s="143"/>
      <c r="EO104" s="143"/>
      <c r="EP104" s="143"/>
      <c r="EQ104" s="143"/>
      <c r="ER104" s="143"/>
      <c r="ES104" s="143"/>
      <c r="ET104" s="143"/>
      <c r="EU104" s="143"/>
      <c r="EV104" s="143"/>
      <c r="EW104" s="143"/>
      <c r="EX104" s="143"/>
      <c r="EY104" s="143"/>
      <c r="EZ104" s="143"/>
      <c r="FA104" s="143"/>
      <c r="FB104" s="143"/>
      <c r="FC104" s="143"/>
      <c r="FD104" s="143"/>
      <c r="FE104" s="143"/>
      <c r="FF104" s="143"/>
      <c r="FG104" s="143"/>
      <c r="FH104" s="143"/>
      <c r="FI104" s="143"/>
      <c r="FJ104" s="143"/>
      <c r="FK104" s="143"/>
      <c r="FL104" s="143"/>
      <c r="FM104" s="143"/>
      <c r="FN104" s="143"/>
      <c r="FO104" s="143"/>
      <c r="FP104" s="143"/>
      <c r="FQ104" s="143"/>
      <c r="FR104" s="143"/>
      <c r="FS104" s="143"/>
      <c r="FT104" s="143"/>
      <c r="FU104" s="143"/>
      <c r="FV104" s="143"/>
      <c r="FW104" s="143"/>
      <c r="FX104" s="143"/>
      <c r="FY104" s="143"/>
      <c r="FZ104" s="143"/>
      <c r="GA104" s="143"/>
      <c r="GB104" s="143"/>
      <c r="GC104" s="143"/>
      <c r="GD104" s="143"/>
      <c r="GE104" s="143"/>
      <c r="GF104" s="143"/>
      <c r="GG104" s="143"/>
      <c r="GH104" s="143"/>
      <c r="GI104" s="143"/>
      <c r="GJ104" s="143"/>
      <c r="GK104" s="143"/>
      <c r="GL104" s="143"/>
      <c r="GM104" s="143"/>
      <c r="GN104" s="143"/>
      <c r="GO104" s="143"/>
      <c r="GP104" s="143"/>
      <c r="GQ104" s="143"/>
      <c r="GR104" s="143"/>
      <c r="GS104" s="143"/>
      <c r="GT104" s="143"/>
      <c r="GU104" s="143"/>
    </row>
    <row r="105" spans="1:203" x14ac:dyDescent="0.25">
      <c r="A105" s="704" t="s">
        <v>56</v>
      </c>
      <c r="B105" s="704"/>
      <c r="C105" s="705"/>
      <c r="D105" s="704"/>
      <c r="E105" s="704"/>
      <c r="F105" s="704"/>
      <c r="G105" s="704"/>
      <c r="H105" s="704"/>
      <c r="I105" s="704"/>
      <c r="J105" s="704"/>
      <c r="K105" s="704"/>
      <c r="L105" s="704"/>
      <c r="M105" s="704"/>
      <c r="N105" s="704"/>
      <c r="O105" s="704"/>
      <c r="P105" s="405"/>
      <c r="Q105" s="431">
        <f t="shared" si="163"/>
        <v>84</v>
      </c>
      <c r="R105" s="776">
        <v>6752000</v>
      </c>
      <c r="S105" s="775">
        <v>24258</v>
      </c>
      <c r="T105" s="384">
        <f t="shared" si="129"/>
        <v>1966</v>
      </c>
      <c r="U105" s="428">
        <f t="shared" si="130"/>
        <v>1966</v>
      </c>
      <c r="V105" s="428">
        <f t="shared" si="131"/>
        <v>5</v>
      </c>
      <c r="W105" s="429">
        <f t="shared" si="132"/>
        <v>0</v>
      </c>
      <c r="X105" s="429">
        <f t="shared" si="133"/>
        <v>0</v>
      </c>
      <c r="Y105" s="429">
        <f t="shared" si="134"/>
        <v>0</v>
      </c>
      <c r="Z105" s="429">
        <f t="shared" si="135"/>
        <v>0</v>
      </c>
      <c r="AA105" s="429">
        <f t="shared" si="136"/>
        <v>1</v>
      </c>
      <c r="AB105" s="429">
        <f t="shared" si="137"/>
        <v>0</v>
      </c>
      <c r="AC105" s="429">
        <f t="shared" si="138"/>
        <v>0</v>
      </c>
      <c r="AD105" s="429">
        <f t="shared" si="139"/>
        <v>0</v>
      </c>
      <c r="AE105" s="429">
        <f t="shared" si="140"/>
        <v>0</v>
      </c>
      <c r="AF105" s="429">
        <f t="shared" si="141"/>
        <v>0</v>
      </c>
      <c r="AG105" s="429">
        <f t="shared" si="142"/>
        <v>0</v>
      </c>
      <c r="AH105" s="387">
        <f t="shared" si="143"/>
        <v>0</v>
      </c>
      <c r="AI105" s="792">
        <v>1180</v>
      </c>
      <c r="AJ105" s="766"/>
      <c r="AK105" s="790"/>
      <c r="AL105" s="791"/>
      <c r="AM105" s="413">
        <f t="shared" si="144"/>
        <v>0</v>
      </c>
      <c r="AN105" s="30"/>
      <c r="AO105" s="371" t="str">
        <f t="shared" si="145"/>
        <v>no outlier detected</v>
      </c>
      <c r="AP105" s="371" t="str">
        <f t="shared" si="146"/>
        <v>no outlier detected</v>
      </c>
      <c r="AQ105" s="806" t="str">
        <f t="shared" si="147"/>
        <v>----</v>
      </c>
      <c r="AR105" s="806"/>
      <c r="AS105" s="431">
        <f t="shared" si="148"/>
        <v>129</v>
      </c>
      <c r="AT105" s="432">
        <f t="shared" si="149"/>
        <v>1.0232558139534884</v>
      </c>
      <c r="AU105" s="433">
        <f t="shared" si="150"/>
        <v>7.0732697174597101</v>
      </c>
      <c r="AV105" s="433">
        <f t="shared" si="151"/>
        <v>0</v>
      </c>
      <c r="AW105" s="433">
        <f t="shared" si="152"/>
        <v>7.0732697174597101</v>
      </c>
      <c r="AX105" s="433" t="str">
        <f t="shared" si="153"/>
        <v>----</v>
      </c>
      <c r="AY105" s="432" t="str">
        <f t="shared" si="154"/>
        <v>----</v>
      </c>
      <c r="AZ105" s="432">
        <f t="shared" si="155"/>
        <v>1.0232558139534884</v>
      </c>
      <c r="BA105" s="434" t="str">
        <f t="shared" si="156"/>
        <v>----</v>
      </c>
      <c r="BB105" s="435">
        <f t="shared" si="157"/>
        <v>0</v>
      </c>
      <c r="BC105" s="434" t="e">
        <f t="shared" si="158"/>
        <v>#VALUE!</v>
      </c>
      <c r="BD105" s="434">
        <f t="shared" si="159"/>
        <v>0</v>
      </c>
      <c r="BE105" s="434" t="e">
        <f t="shared" si="160"/>
        <v>#VALUE!</v>
      </c>
      <c r="BF105" s="436">
        <f t="shared" si="161"/>
        <v>1.0232558139534884</v>
      </c>
      <c r="BG105" s="437">
        <f t="shared" si="162"/>
        <v>1180</v>
      </c>
      <c r="BH105" s="434"/>
      <c r="BI105" s="434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  <c r="DD105" s="143"/>
      <c r="DE105" s="143"/>
      <c r="DF105" s="143"/>
      <c r="DG105" s="143"/>
      <c r="DH105" s="143"/>
      <c r="DI105" s="143"/>
      <c r="DJ105" s="143"/>
      <c r="DK105" s="143"/>
      <c r="DL105" s="143"/>
      <c r="DM105" s="143"/>
      <c r="DN105" s="143"/>
      <c r="DO105" s="143"/>
      <c r="DP105" s="143"/>
      <c r="DQ105" s="143"/>
      <c r="DR105" s="143"/>
      <c r="DS105" s="143"/>
      <c r="DT105" s="143"/>
      <c r="DU105" s="143"/>
      <c r="DV105" s="143"/>
      <c r="DW105" s="143"/>
      <c r="DX105" s="143"/>
      <c r="DY105" s="143"/>
      <c r="DZ105" s="143"/>
      <c r="EA105" s="143"/>
      <c r="EB105" s="143"/>
      <c r="EC105" s="143"/>
      <c r="ED105" s="143"/>
      <c r="EE105" s="143"/>
      <c r="EF105" s="143"/>
      <c r="EG105" s="143"/>
      <c r="EH105" s="143"/>
      <c r="EI105" s="143"/>
      <c r="EJ105" s="143"/>
      <c r="EK105" s="143"/>
      <c r="EL105" s="143"/>
      <c r="EM105" s="143"/>
      <c r="EN105" s="143"/>
      <c r="EO105" s="143"/>
      <c r="EP105" s="143"/>
      <c r="EQ105" s="143"/>
      <c r="ER105" s="143"/>
      <c r="ES105" s="143"/>
      <c r="ET105" s="143"/>
      <c r="EU105" s="143"/>
      <c r="EV105" s="143"/>
      <c r="EW105" s="143"/>
      <c r="EX105" s="143"/>
      <c r="EY105" s="143"/>
      <c r="EZ105" s="143"/>
      <c r="FA105" s="143"/>
      <c r="FB105" s="143"/>
      <c r="FC105" s="143"/>
      <c r="FD105" s="143"/>
      <c r="FE105" s="143"/>
      <c r="FF105" s="143"/>
      <c r="FG105" s="143"/>
      <c r="FH105" s="143"/>
      <c r="FI105" s="143"/>
      <c r="FJ105" s="143"/>
      <c r="FK105" s="143"/>
      <c r="FL105" s="143"/>
      <c r="FM105" s="143"/>
      <c r="FN105" s="143"/>
      <c r="FO105" s="143"/>
      <c r="FP105" s="143"/>
      <c r="FQ105" s="143"/>
      <c r="FR105" s="143"/>
      <c r="FS105" s="143"/>
      <c r="FT105" s="143"/>
      <c r="FU105" s="143"/>
      <c r="FV105" s="143"/>
      <c r="FW105" s="143"/>
      <c r="FX105" s="143"/>
      <c r="FY105" s="143"/>
      <c r="FZ105" s="143"/>
      <c r="GA105" s="143"/>
      <c r="GB105" s="143"/>
      <c r="GC105" s="143"/>
      <c r="GD105" s="143"/>
      <c r="GE105" s="143"/>
      <c r="GF105" s="143"/>
      <c r="GG105" s="143"/>
      <c r="GH105" s="143"/>
      <c r="GI105" s="143"/>
      <c r="GJ105" s="143"/>
      <c r="GK105" s="143"/>
      <c r="GL105" s="143"/>
      <c r="GM105" s="143"/>
      <c r="GN105" s="143"/>
      <c r="GO105" s="143"/>
      <c r="GP105" s="143"/>
      <c r="GQ105" s="143"/>
      <c r="GR105" s="143"/>
      <c r="GS105" s="143"/>
      <c r="GT105" s="143"/>
      <c r="GU105" s="143"/>
    </row>
    <row r="106" spans="1:203" x14ac:dyDescent="0.25">
      <c r="A106" s="704" t="s">
        <v>57</v>
      </c>
      <c r="B106" s="704"/>
      <c r="C106" s="705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405"/>
      <c r="Q106" s="431">
        <f t="shared" si="163"/>
        <v>85</v>
      </c>
      <c r="R106" s="776">
        <v>6752000</v>
      </c>
      <c r="S106" s="775">
        <v>24646</v>
      </c>
      <c r="T106" s="384">
        <f t="shared" si="129"/>
        <v>1967</v>
      </c>
      <c r="U106" s="428">
        <f t="shared" si="130"/>
        <v>1967</v>
      </c>
      <c r="V106" s="428">
        <f t="shared" si="131"/>
        <v>6</v>
      </c>
      <c r="W106" s="429">
        <f t="shared" si="132"/>
        <v>0</v>
      </c>
      <c r="X106" s="429">
        <f t="shared" si="133"/>
        <v>0</v>
      </c>
      <c r="Y106" s="429">
        <f t="shared" si="134"/>
        <v>0</v>
      </c>
      <c r="Z106" s="429">
        <f t="shared" si="135"/>
        <v>0</v>
      </c>
      <c r="AA106" s="429">
        <f t="shared" si="136"/>
        <v>0</v>
      </c>
      <c r="AB106" s="429">
        <f t="shared" si="137"/>
        <v>1</v>
      </c>
      <c r="AC106" s="429">
        <f t="shared" si="138"/>
        <v>0</v>
      </c>
      <c r="AD106" s="429">
        <f t="shared" si="139"/>
        <v>0</v>
      </c>
      <c r="AE106" s="429">
        <f t="shared" si="140"/>
        <v>0</v>
      </c>
      <c r="AF106" s="429">
        <f t="shared" si="141"/>
        <v>0</v>
      </c>
      <c r="AG106" s="429">
        <f t="shared" si="142"/>
        <v>0</v>
      </c>
      <c r="AH106" s="387">
        <f t="shared" si="143"/>
        <v>0</v>
      </c>
      <c r="AI106" s="792">
        <v>2210</v>
      </c>
      <c r="AJ106" s="766"/>
      <c r="AK106" s="790"/>
      <c r="AL106" s="791"/>
      <c r="AM106" s="413">
        <f t="shared" si="144"/>
        <v>0</v>
      </c>
      <c r="AN106" s="30"/>
      <c r="AO106" s="371" t="str">
        <f t="shared" si="145"/>
        <v>no outlier detected</v>
      </c>
      <c r="AP106" s="371" t="str">
        <f t="shared" si="146"/>
        <v>no outlier detected</v>
      </c>
      <c r="AQ106" s="806" t="str">
        <f t="shared" si="147"/>
        <v>----</v>
      </c>
      <c r="AR106" s="806"/>
      <c r="AS106" s="431">
        <f t="shared" si="148"/>
        <v>101</v>
      </c>
      <c r="AT106" s="432">
        <f t="shared" si="149"/>
        <v>1.306930693069307</v>
      </c>
      <c r="AU106" s="433">
        <f t="shared" si="150"/>
        <v>7.7007477945117984</v>
      </c>
      <c r="AV106" s="433">
        <f t="shared" si="151"/>
        <v>0</v>
      </c>
      <c r="AW106" s="433">
        <f t="shared" si="152"/>
        <v>7.7007477945117984</v>
      </c>
      <c r="AX106" s="433" t="str">
        <f t="shared" si="153"/>
        <v>----</v>
      </c>
      <c r="AY106" s="432" t="str">
        <f t="shared" si="154"/>
        <v>----</v>
      </c>
      <c r="AZ106" s="432">
        <f t="shared" si="155"/>
        <v>1.306930693069307</v>
      </c>
      <c r="BA106" s="434" t="str">
        <f t="shared" si="156"/>
        <v>----</v>
      </c>
      <c r="BB106" s="435">
        <f t="shared" si="157"/>
        <v>0</v>
      </c>
      <c r="BC106" s="434" t="e">
        <f t="shared" si="158"/>
        <v>#VALUE!</v>
      </c>
      <c r="BD106" s="434">
        <f t="shared" si="159"/>
        <v>0</v>
      </c>
      <c r="BE106" s="434" t="e">
        <f t="shared" si="160"/>
        <v>#VALUE!</v>
      </c>
      <c r="BF106" s="436">
        <f t="shared" si="161"/>
        <v>1.306930693069307</v>
      </c>
      <c r="BG106" s="437">
        <f t="shared" si="162"/>
        <v>2210</v>
      </c>
      <c r="BH106" s="434"/>
      <c r="BI106" s="434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  <c r="DD106" s="143"/>
      <c r="DE106" s="143"/>
      <c r="DF106" s="143"/>
      <c r="DG106" s="143"/>
      <c r="DH106" s="143"/>
      <c r="DI106" s="143"/>
      <c r="DJ106" s="143"/>
      <c r="DK106" s="143"/>
      <c r="DL106" s="143"/>
      <c r="DM106" s="143"/>
      <c r="DN106" s="143"/>
      <c r="DO106" s="143"/>
      <c r="DP106" s="143"/>
      <c r="DQ106" s="143"/>
      <c r="DR106" s="143"/>
      <c r="DS106" s="143"/>
      <c r="DT106" s="143"/>
      <c r="DU106" s="143"/>
      <c r="DV106" s="143"/>
      <c r="DW106" s="143"/>
      <c r="DX106" s="143"/>
      <c r="DY106" s="143"/>
      <c r="DZ106" s="143"/>
      <c r="EA106" s="143"/>
      <c r="EB106" s="143"/>
      <c r="EC106" s="143"/>
      <c r="ED106" s="143"/>
      <c r="EE106" s="143"/>
      <c r="EF106" s="143"/>
      <c r="EG106" s="143"/>
      <c r="EH106" s="143"/>
      <c r="EI106" s="143"/>
      <c r="EJ106" s="143"/>
      <c r="EK106" s="143"/>
      <c r="EL106" s="143"/>
      <c r="EM106" s="143"/>
      <c r="EN106" s="143"/>
      <c r="EO106" s="143"/>
      <c r="EP106" s="143"/>
      <c r="EQ106" s="143"/>
      <c r="ER106" s="143"/>
      <c r="ES106" s="143"/>
      <c r="ET106" s="143"/>
      <c r="EU106" s="143"/>
      <c r="EV106" s="143"/>
      <c r="EW106" s="143"/>
      <c r="EX106" s="143"/>
      <c r="EY106" s="143"/>
      <c r="EZ106" s="143"/>
      <c r="FA106" s="143"/>
      <c r="FB106" s="143"/>
      <c r="FC106" s="143"/>
      <c r="FD106" s="143"/>
      <c r="FE106" s="143"/>
      <c r="FF106" s="143"/>
      <c r="FG106" s="143"/>
      <c r="FH106" s="143"/>
      <c r="FI106" s="143"/>
      <c r="FJ106" s="143"/>
      <c r="FK106" s="143"/>
      <c r="FL106" s="143"/>
      <c r="FM106" s="143"/>
      <c r="FN106" s="143"/>
      <c r="FO106" s="143"/>
      <c r="FP106" s="143"/>
      <c r="FQ106" s="143"/>
      <c r="FR106" s="143"/>
      <c r="FS106" s="143"/>
      <c r="FT106" s="143"/>
      <c r="FU106" s="143"/>
      <c r="FV106" s="143"/>
      <c r="FW106" s="143"/>
      <c r="FX106" s="143"/>
      <c r="FY106" s="143"/>
      <c r="FZ106" s="143"/>
      <c r="GA106" s="143"/>
      <c r="GB106" s="143"/>
      <c r="GC106" s="143"/>
      <c r="GD106" s="143"/>
      <c r="GE106" s="143"/>
      <c r="GF106" s="143"/>
      <c r="GG106" s="143"/>
      <c r="GH106" s="143"/>
      <c r="GI106" s="143"/>
      <c r="GJ106" s="143"/>
      <c r="GK106" s="143"/>
      <c r="GL106" s="143"/>
      <c r="GM106" s="143"/>
      <c r="GN106" s="143"/>
      <c r="GO106" s="143"/>
      <c r="GP106" s="143"/>
      <c r="GQ106" s="143"/>
      <c r="GR106" s="143"/>
      <c r="GS106" s="143"/>
      <c r="GT106" s="143"/>
      <c r="GU106" s="143"/>
    </row>
    <row r="107" spans="1:203" x14ac:dyDescent="0.25">
      <c r="A107" s="704" t="s">
        <v>58</v>
      </c>
      <c r="B107" s="704"/>
      <c r="C107" s="705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405"/>
      <c r="Q107" s="431">
        <f t="shared" si="163"/>
        <v>86</v>
      </c>
      <c r="R107" s="776">
        <v>6752000</v>
      </c>
      <c r="S107" s="775">
        <v>25010</v>
      </c>
      <c r="T107" s="384">
        <f t="shared" si="129"/>
        <v>1968</v>
      </c>
      <c r="U107" s="428">
        <f t="shared" si="130"/>
        <v>1968</v>
      </c>
      <c r="V107" s="428">
        <f t="shared" si="131"/>
        <v>6</v>
      </c>
      <c r="W107" s="429">
        <f t="shared" si="132"/>
        <v>0</v>
      </c>
      <c r="X107" s="429">
        <f t="shared" si="133"/>
        <v>0</v>
      </c>
      <c r="Y107" s="429">
        <f t="shared" si="134"/>
        <v>0</v>
      </c>
      <c r="Z107" s="429">
        <f t="shared" si="135"/>
        <v>0</v>
      </c>
      <c r="AA107" s="429">
        <f t="shared" si="136"/>
        <v>0</v>
      </c>
      <c r="AB107" s="429">
        <f t="shared" si="137"/>
        <v>1</v>
      </c>
      <c r="AC107" s="429">
        <f t="shared" si="138"/>
        <v>0</v>
      </c>
      <c r="AD107" s="429">
        <f t="shared" si="139"/>
        <v>0</v>
      </c>
      <c r="AE107" s="429">
        <f t="shared" si="140"/>
        <v>0</v>
      </c>
      <c r="AF107" s="429">
        <f t="shared" si="141"/>
        <v>0</v>
      </c>
      <c r="AG107" s="429">
        <f t="shared" si="142"/>
        <v>0</v>
      </c>
      <c r="AH107" s="387">
        <f t="shared" si="143"/>
        <v>0</v>
      </c>
      <c r="AI107" s="792">
        <v>2630</v>
      </c>
      <c r="AJ107" s="766"/>
      <c r="AK107" s="790"/>
      <c r="AL107" s="791"/>
      <c r="AM107" s="413">
        <f t="shared" si="144"/>
        <v>0</v>
      </c>
      <c r="AN107" s="30"/>
      <c r="AO107" s="371" t="str">
        <f t="shared" si="145"/>
        <v>no outlier detected</v>
      </c>
      <c r="AP107" s="371" t="str">
        <f t="shared" si="146"/>
        <v>no outlier detected</v>
      </c>
      <c r="AQ107" s="806" t="str">
        <f t="shared" si="147"/>
        <v>----</v>
      </c>
      <c r="AR107" s="806"/>
      <c r="AS107" s="431">
        <f t="shared" si="148"/>
        <v>83</v>
      </c>
      <c r="AT107" s="432">
        <f t="shared" si="149"/>
        <v>1.5903614457831325</v>
      </c>
      <c r="AU107" s="433">
        <f t="shared" si="150"/>
        <v>7.8747391251718106</v>
      </c>
      <c r="AV107" s="433">
        <f t="shared" si="151"/>
        <v>0</v>
      </c>
      <c r="AW107" s="433">
        <f t="shared" si="152"/>
        <v>7.8747391251718106</v>
      </c>
      <c r="AX107" s="433" t="str">
        <f t="shared" si="153"/>
        <v>----</v>
      </c>
      <c r="AY107" s="432" t="str">
        <f t="shared" si="154"/>
        <v>----</v>
      </c>
      <c r="AZ107" s="432">
        <f t="shared" si="155"/>
        <v>1.5903614457831325</v>
      </c>
      <c r="BA107" s="434" t="str">
        <f t="shared" si="156"/>
        <v>----</v>
      </c>
      <c r="BB107" s="435">
        <f t="shared" si="157"/>
        <v>0</v>
      </c>
      <c r="BC107" s="434" t="e">
        <f t="shared" si="158"/>
        <v>#VALUE!</v>
      </c>
      <c r="BD107" s="434">
        <f t="shared" si="159"/>
        <v>0</v>
      </c>
      <c r="BE107" s="434" t="e">
        <f t="shared" si="160"/>
        <v>#VALUE!</v>
      </c>
      <c r="BF107" s="436">
        <f t="shared" si="161"/>
        <v>1.5903614457831325</v>
      </c>
      <c r="BG107" s="437">
        <f t="shared" si="162"/>
        <v>2630</v>
      </c>
      <c r="BH107" s="434"/>
      <c r="BI107" s="434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3"/>
      <c r="DO107" s="143"/>
      <c r="DP107" s="143"/>
      <c r="DQ107" s="143"/>
      <c r="DR107" s="143"/>
      <c r="DS107" s="143"/>
      <c r="DT107" s="143"/>
      <c r="DU107" s="143"/>
      <c r="DV107" s="143"/>
      <c r="DW107" s="143"/>
      <c r="DX107" s="143"/>
      <c r="DY107" s="143"/>
      <c r="DZ107" s="143"/>
      <c r="EA107" s="143"/>
      <c r="EB107" s="143"/>
      <c r="EC107" s="143"/>
      <c r="ED107" s="143"/>
      <c r="EE107" s="143"/>
      <c r="EF107" s="143"/>
      <c r="EG107" s="143"/>
      <c r="EH107" s="143"/>
      <c r="EI107" s="143"/>
      <c r="EJ107" s="143"/>
      <c r="EK107" s="143"/>
      <c r="EL107" s="143"/>
      <c r="EM107" s="143"/>
      <c r="EN107" s="143"/>
      <c r="EO107" s="143"/>
      <c r="EP107" s="143"/>
      <c r="EQ107" s="143"/>
      <c r="ER107" s="143"/>
      <c r="ES107" s="143"/>
      <c r="ET107" s="143"/>
      <c r="EU107" s="143"/>
      <c r="EV107" s="143"/>
      <c r="EW107" s="143"/>
      <c r="EX107" s="143"/>
      <c r="EY107" s="143"/>
      <c r="EZ107" s="143"/>
      <c r="FA107" s="143"/>
      <c r="FB107" s="143"/>
      <c r="FC107" s="143"/>
      <c r="FD107" s="143"/>
      <c r="FE107" s="143"/>
      <c r="FF107" s="143"/>
      <c r="FG107" s="143"/>
      <c r="FH107" s="143"/>
      <c r="FI107" s="143"/>
      <c r="FJ107" s="143"/>
      <c r="FK107" s="143"/>
      <c r="FL107" s="143"/>
      <c r="FM107" s="143"/>
      <c r="FN107" s="143"/>
      <c r="FO107" s="143"/>
      <c r="FP107" s="143"/>
      <c r="FQ107" s="143"/>
      <c r="FR107" s="143"/>
      <c r="FS107" s="143"/>
      <c r="FT107" s="143"/>
      <c r="FU107" s="143"/>
      <c r="FV107" s="143"/>
      <c r="FW107" s="143"/>
      <c r="FX107" s="143"/>
      <c r="FY107" s="143"/>
      <c r="FZ107" s="143"/>
      <c r="GA107" s="143"/>
      <c r="GB107" s="143"/>
      <c r="GC107" s="143"/>
      <c r="GD107" s="143"/>
      <c r="GE107" s="143"/>
      <c r="GF107" s="143"/>
      <c r="GG107" s="143"/>
      <c r="GH107" s="143"/>
      <c r="GI107" s="143"/>
      <c r="GJ107" s="143"/>
      <c r="GK107" s="143"/>
      <c r="GL107" s="143"/>
      <c r="GM107" s="143"/>
      <c r="GN107" s="143"/>
      <c r="GO107" s="143"/>
      <c r="GP107" s="143"/>
      <c r="GQ107" s="143"/>
      <c r="GR107" s="143"/>
      <c r="GS107" s="143"/>
      <c r="GT107" s="143"/>
      <c r="GU107" s="143"/>
    </row>
    <row r="108" spans="1:203" x14ac:dyDescent="0.25">
      <c r="A108" s="704" t="s">
        <v>59</v>
      </c>
      <c r="B108" s="704"/>
      <c r="C108" s="705"/>
      <c r="D108" s="704"/>
      <c r="E108" s="704"/>
      <c r="F108" s="704"/>
      <c r="G108" s="704"/>
      <c r="H108" s="704"/>
      <c r="I108" s="704"/>
      <c r="J108" s="704"/>
      <c r="K108" s="704"/>
      <c r="L108" s="704"/>
      <c r="M108" s="704"/>
      <c r="N108" s="704"/>
      <c r="O108" s="704"/>
      <c r="P108" s="405"/>
      <c r="Q108" s="431">
        <f t="shared" si="163"/>
        <v>87</v>
      </c>
      <c r="R108" s="776">
        <v>6752000</v>
      </c>
      <c r="S108" s="775">
        <v>25354</v>
      </c>
      <c r="T108" s="384">
        <f t="shared" si="129"/>
        <v>1969</v>
      </c>
      <c r="U108" s="428">
        <f t="shared" si="130"/>
        <v>1969</v>
      </c>
      <c r="V108" s="428">
        <f t="shared" si="131"/>
        <v>5</v>
      </c>
      <c r="W108" s="429">
        <f t="shared" si="132"/>
        <v>0</v>
      </c>
      <c r="X108" s="429">
        <f t="shared" si="133"/>
        <v>0</v>
      </c>
      <c r="Y108" s="429">
        <f t="shared" si="134"/>
        <v>0</v>
      </c>
      <c r="Z108" s="429">
        <f t="shared" si="135"/>
        <v>0</v>
      </c>
      <c r="AA108" s="429">
        <f t="shared" si="136"/>
        <v>1</v>
      </c>
      <c r="AB108" s="429">
        <f t="shared" si="137"/>
        <v>0</v>
      </c>
      <c r="AC108" s="429">
        <f t="shared" si="138"/>
        <v>0</v>
      </c>
      <c r="AD108" s="429">
        <f t="shared" si="139"/>
        <v>0</v>
      </c>
      <c r="AE108" s="429">
        <f t="shared" si="140"/>
        <v>0</v>
      </c>
      <c r="AF108" s="429">
        <f t="shared" si="141"/>
        <v>0</v>
      </c>
      <c r="AG108" s="429">
        <f t="shared" si="142"/>
        <v>0</v>
      </c>
      <c r="AH108" s="387">
        <f t="shared" si="143"/>
        <v>0</v>
      </c>
      <c r="AI108" s="792">
        <v>2390</v>
      </c>
      <c r="AJ108" s="766"/>
      <c r="AK108" s="790"/>
      <c r="AL108" s="791"/>
      <c r="AM108" s="413">
        <f t="shared" si="144"/>
        <v>0</v>
      </c>
      <c r="AN108" s="30"/>
      <c r="AO108" s="371" t="str">
        <f t="shared" si="145"/>
        <v>no outlier detected</v>
      </c>
      <c r="AP108" s="371" t="str">
        <f t="shared" si="146"/>
        <v>no outlier detected</v>
      </c>
      <c r="AQ108" s="806" t="str">
        <f t="shared" si="147"/>
        <v>----</v>
      </c>
      <c r="AR108" s="806"/>
      <c r="AS108" s="431">
        <f t="shared" si="148"/>
        <v>96</v>
      </c>
      <c r="AT108" s="432">
        <f t="shared" si="149"/>
        <v>1.375</v>
      </c>
      <c r="AU108" s="433">
        <f t="shared" si="150"/>
        <v>7.779048644925556</v>
      </c>
      <c r="AV108" s="433">
        <f t="shared" si="151"/>
        <v>0</v>
      </c>
      <c r="AW108" s="433">
        <f t="shared" si="152"/>
        <v>7.779048644925556</v>
      </c>
      <c r="AX108" s="433" t="str">
        <f t="shared" si="153"/>
        <v>----</v>
      </c>
      <c r="AY108" s="432" t="str">
        <f t="shared" si="154"/>
        <v>----</v>
      </c>
      <c r="AZ108" s="432">
        <f t="shared" si="155"/>
        <v>1.375</v>
      </c>
      <c r="BA108" s="434" t="str">
        <f t="shared" si="156"/>
        <v>----</v>
      </c>
      <c r="BB108" s="435">
        <f t="shared" si="157"/>
        <v>0</v>
      </c>
      <c r="BC108" s="434" t="e">
        <f t="shared" si="158"/>
        <v>#VALUE!</v>
      </c>
      <c r="BD108" s="434">
        <f t="shared" si="159"/>
        <v>0</v>
      </c>
      <c r="BE108" s="434" t="e">
        <f t="shared" si="160"/>
        <v>#VALUE!</v>
      </c>
      <c r="BF108" s="436">
        <f t="shared" si="161"/>
        <v>1.375</v>
      </c>
      <c r="BG108" s="437">
        <f t="shared" si="162"/>
        <v>2390</v>
      </c>
      <c r="BH108" s="434"/>
      <c r="BI108" s="434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3"/>
      <c r="DO108" s="143"/>
      <c r="DP108" s="143"/>
      <c r="DQ108" s="143"/>
      <c r="DR108" s="143"/>
      <c r="DS108" s="143"/>
      <c r="DT108" s="143"/>
      <c r="DU108" s="143"/>
      <c r="DV108" s="143"/>
      <c r="DW108" s="143"/>
      <c r="DX108" s="143"/>
      <c r="DY108" s="143"/>
      <c r="DZ108" s="143"/>
      <c r="EA108" s="143"/>
      <c r="EB108" s="143"/>
      <c r="EC108" s="143"/>
      <c r="ED108" s="143"/>
      <c r="EE108" s="143"/>
      <c r="EF108" s="143"/>
      <c r="EG108" s="143"/>
      <c r="EH108" s="143"/>
      <c r="EI108" s="143"/>
      <c r="EJ108" s="143"/>
      <c r="EK108" s="143"/>
      <c r="EL108" s="143"/>
      <c r="EM108" s="143"/>
      <c r="EN108" s="143"/>
      <c r="EO108" s="143"/>
      <c r="EP108" s="143"/>
      <c r="EQ108" s="143"/>
      <c r="ER108" s="143"/>
      <c r="ES108" s="143"/>
      <c r="ET108" s="143"/>
      <c r="EU108" s="143"/>
      <c r="EV108" s="143"/>
      <c r="EW108" s="143"/>
      <c r="EX108" s="143"/>
      <c r="EY108" s="143"/>
      <c r="EZ108" s="143"/>
      <c r="FA108" s="143"/>
      <c r="FB108" s="143"/>
      <c r="FC108" s="143"/>
      <c r="FD108" s="143"/>
      <c r="FE108" s="143"/>
      <c r="FF108" s="143"/>
      <c r="FG108" s="143"/>
      <c r="FH108" s="143"/>
      <c r="FI108" s="143"/>
      <c r="FJ108" s="143"/>
      <c r="FK108" s="143"/>
      <c r="FL108" s="143"/>
      <c r="FM108" s="143"/>
      <c r="FN108" s="143"/>
      <c r="FO108" s="143"/>
      <c r="FP108" s="143"/>
      <c r="FQ108" s="143"/>
      <c r="FR108" s="143"/>
      <c r="FS108" s="143"/>
      <c r="FT108" s="143"/>
      <c r="FU108" s="143"/>
      <c r="FV108" s="143"/>
      <c r="FW108" s="143"/>
      <c r="FX108" s="143"/>
      <c r="FY108" s="143"/>
      <c r="FZ108" s="143"/>
      <c r="GA108" s="143"/>
      <c r="GB108" s="143"/>
      <c r="GC108" s="143"/>
      <c r="GD108" s="143"/>
      <c r="GE108" s="143"/>
      <c r="GF108" s="143"/>
      <c r="GG108" s="143"/>
      <c r="GH108" s="143"/>
      <c r="GI108" s="143"/>
      <c r="GJ108" s="143"/>
      <c r="GK108" s="143"/>
      <c r="GL108" s="143"/>
      <c r="GM108" s="143"/>
      <c r="GN108" s="143"/>
      <c r="GO108" s="143"/>
      <c r="GP108" s="143"/>
      <c r="GQ108" s="143"/>
      <c r="GR108" s="143"/>
      <c r="GS108" s="143"/>
      <c r="GT108" s="143"/>
      <c r="GU108" s="143"/>
    </row>
    <row r="109" spans="1:203" x14ac:dyDescent="0.25">
      <c r="A109" s="704" t="s">
        <v>60</v>
      </c>
      <c r="B109" s="704"/>
      <c r="C109" s="705"/>
      <c r="D109" s="704"/>
      <c r="E109" s="704"/>
      <c r="F109" s="704"/>
      <c r="G109" s="704"/>
      <c r="H109" s="704"/>
      <c r="I109" s="704"/>
      <c r="J109" s="704"/>
      <c r="K109" s="704"/>
      <c r="L109" s="704"/>
      <c r="M109" s="704"/>
      <c r="N109" s="704"/>
      <c r="O109" s="704"/>
      <c r="P109" s="405"/>
      <c r="Q109" s="431">
        <f t="shared" si="163"/>
        <v>88</v>
      </c>
      <c r="R109" s="776">
        <v>6752000</v>
      </c>
      <c r="S109" s="775">
        <v>25745</v>
      </c>
      <c r="T109" s="384">
        <f t="shared" si="129"/>
        <v>1970</v>
      </c>
      <c r="U109" s="428">
        <f t="shared" si="130"/>
        <v>1970</v>
      </c>
      <c r="V109" s="428">
        <f t="shared" si="131"/>
        <v>6</v>
      </c>
      <c r="W109" s="429">
        <f t="shared" si="132"/>
        <v>0</v>
      </c>
      <c r="X109" s="429">
        <f t="shared" si="133"/>
        <v>0</v>
      </c>
      <c r="Y109" s="429">
        <f t="shared" si="134"/>
        <v>0</v>
      </c>
      <c r="Z109" s="429">
        <f t="shared" si="135"/>
        <v>0</v>
      </c>
      <c r="AA109" s="429">
        <f t="shared" si="136"/>
        <v>0</v>
      </c>
      <c r="AB109" s="429">
        <f t="shared" si="137"/>
        <v>1</v>
      </c>
      <c r="AC109" s="429">
        <f t="shared" si="138"/>
        <v>0</v>
      </c>
      <c r="AD109" s="429">
        <f t="shared" si="139"/>
        <v>0</v>
      </c>
      <c r="AE109" s="429">
        <f t="shared" si="140"/>
        <v>0</v>
      </c>
      <c r="AF109" s="429">
        <f t="shared" si="141"/>
        <v>0</v>
      </c>
      <c r="AG109" s="429">
        <f t="shared" si="142"/>
        <v>0</v>
      </c>
      <c r="AH109" s="387">
        <f t="shared" si="143"/>
        <v>0</v>
      </c>
      <c r="AI109" s="792">
        <v>3050</v>
      </c>
      <c r="AJ109" s="766"/>
      <c r="AK109" s="790"/>
      <c r="AL109" s="791"/>
      <c r="AM109" s="413">
        <f t="shared" si="144"/>
        <v>0</v>
      </c>
      <c r="AN109" s="30"/>
      <c r="AO109" s="371" t="str">
        <f t="shared" si="145"/>
        <v>no outlier detected</v>
      </c>
      <c r="AP109" s="371" t="str">
        <f t="shared" si="146"/>
        <v>no outlier detected</v>
      </c>
      <c r="AQ109" s="806" t="str">
        <f t="shared" si="147"/>
        <v>----</v>
      </c>
      <c r="AR109" s="806"/>
      <c r="AS109" s="431">
        <f t="shared" si="148"/>
        <v>66</v>
      </c>
      <c r="AT109" s="432">
        <f t="shared" si="149"/>
        <v>2</v>
      </c>
      <c r="AU109" s="433">
        <f t="shared" si="150"/>
        <v>8.0228968696014569</v>
      </c>
      <c r="AV109" s="433">
        <f t="shared" si="151"/>
        <v>0</v>
      </c>
      <c r="AW109" s="433">
        <f t="shared" si="152"/>
        <v>8.0228968696014569</v>
      </c>
      <c r="AX109" s="433" t="str">
        <f t="shared" si="153"/>
        <v>----</v>
      </c>
      <c r="AY109" s="432" t="str">
        <f t="shared" si="154"/>
        <v>----</v>
      </c>
      <c r="AZ109" s="432">
        <f t="shared" si="155"/>
        <v>2</v>
      </c>
      <c r="BA109" s="434" t="str">
        <f t="shared" si="156"/>
        <v>----</v>
      </c>
      <c r="BB109" s="435">
        <f t="shared" si="157"/>
        <v>0</v>
      </c>
      <c r="BC109" s="434" t="e">
        <f t="shared" si="158"/>
        <v>#VALUE!</v>
      </c>
      <c r="BD109" s="434">
        <f t="shared" si="159"/>
        <v>0</v>
      </c>
      <c r="BE109" s="434" t="e">
        <f t="shared" si="160"/>
        <v>#VALUE!</v>
      </c>
      <c r="BF109" s="436">
        <f t="shared" si="161"/>
        <v>2</v>
      </c>
      <c r="BG109" s="437">
        <f t="shared" si="162"/>
        <v>3050</v>
      </c>
      <c r="BH109" s="434"/>
      <c r="BI109" s="434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  <c r="DD109" s="143"/>
      <c r="DE109" s="143"/>
      <c r="DF109" s="143"/>
      <c r="DG109" s="143"/>
      <c r="DH109" s="143"/>
      <c r="DI109" s="143"/>
      <c r="DJ109" s="143"/>
      <c r="DK109" s="143"/>
      <c r="DL109" s="143"/>
      <c r="DM109" s="143"/>
      <c r="DN109" s="143"/>
      <c r="DO109" s="143"/>
      <c r="DP109" s="143"/>
      <c r="DQ109" s="143"/>
      <c r="DR109" s="143"/>
      <c r="DS109" s="143"/>
      <c r="DT109" s="143"/>
      <c r="DU109" s="143"/>
      <c r="DV109" s="143"/>
      <c r="DW109" s="143"/>
      <c r="DX109" s="143"/>
      <c r="DY109" s="143"/>
      <c r="DZ109" s="143"/>
      <c r="EA109" s="143"/>
      <c r="EB109" s="143"/>
      <c r="EC109" s="143"/>
      <c r="ED109" s="143"/>
      <c r="EE109" s="143"/>
      <c r="EF109" s="143"/>
      <c r="EG109" s="143"/>
      <c r="EH109" s="143"/>
      <c r="EI109" s="143"/>
      <c r="EJ109" s="143"/>
      <c r="EK109" s="143"/>
      <c r="EL109" s="143"/>
      <c r="EM109" s="143"/>
      <c r="EN109" s="143"/>
      <c r="EO109" s="143"/>
      <c r="EP109" s="143"/>
      <c r="EQ109" s="143"/>
      <c r="ER109" s="143"/>
      <c r="ES109" s="143"/>
      <c r="ET109" s="143"/>
      <c r="EU109" s="143"/>
      <c r="EV109" s="143"/>
      <c r="EW109" s="143"/>
      <c r="EX109" s="143"/>
      <c r="EY109" s="143"/>
      <c r="EZ109" s="143"/>
      <c r="FA109" s="143"/>
      <c r="FB109" s="143"/>
      <c r="FC109" s="143"/>
      <c r="FD109" s="143"/>
      <c r="FE109" s="143"/>
      <c r="FF109" s="143"/>
      <c r="FG109" s="143"/>
      <c r="FH109" s="143"/>
      <c r="FI109" s="143"/>
      <c r="FJ109" s="143"/>
      <c r="FK109" s="143"/>
      <c r="FL109" s="143"/>
      <c r="FM109" s="143"/>
      <c r="FN109" s="143"/>
      <c r="FO109" s="143"/>
      <c r="FP109" s="143"/>
      <c r="FQ109" s="143"/>
      <c r="FR109" s="143"/>
      <c r="FS109" s="143"/>
      <c r="FT109" s="143"/>
      <c r="FU109" s="143"/>
      <c r="FV109" s="143"/>
      <c r="FW109" s="143"/>
      <c r="FX109" s="143"/>
      <c r="FY109" s="143"/>
      <c r="FZ109" s="143"/>
      <c r="GA109" s="143"/>
      <c r="GB109" s="143"/>
      <c r="GC109" s="143"/>
      <c r="GD109" s="143"/>
      <c r="GE109" s="143"/>
      <c r="GF109" s="143"/>
      <c r="GG109" s="143"/>
      <c r="GH109" s="143"/>
      <c r="GI109" s="143"/>
      <c r="GJ109" s="143"/>
      <c r="GK109" s="143"/>
      <c r="GL109" s="143"/>
      <c r="GM109" s="143"/>
      <c r="GN109" s="143"/>
      <c r="GO109" s="143"/>
      <c r="GP109" s="143"/>
      <c r="GQ109" s="143"/>
      <c r="GR109" s="143"/>
      <c r="GS109" s="143"/>
      <c r="GT109" s="143"/>
      <c r="GU109" s="143"/>
    </row>
    <row r="110" spans="1:203" x14ac:dyDescent="0.25">
      <c r="A110" s="704" t="s">
        <v>61</v>
      </c>
      <c r="B110" s="704"/>
      <c r="C110" s="705"/>
      <c r="D110" s="704"/>
      <c r="E110" s="704"/>
      <c r="F110" s="704"/>
      <c r="G110" s="704"/>
      <c r="H110" s="704"/>
      <c r="I110" s="704"/>
      <c r="J110" s="704"/>
      <c r="K110" s="704"/>
      <c r="L110" s="704"/>
      <c r="M110" s="704"/>
      <c r="N110" s="704"/>
      <c r="O110" s="704"/>
      <c r="P110" s="405"/>
      <c r="Q110" s="540">
        <f t="shared" si="163"/>
        <v>89</v>
      </c>
      <c r="R110" s="777">
        <v>6752000</v>
      </c>
      <c r="S110" s="778">
        <v>26101</v>
      </c>
      <c r="T110" s="539">
        <f t="shared" si="129"/>
        <v>1971</v>
      </c>
      <c r="U110" s="428">
        <f t="shared" si="130"/>
        <v>1971</v>
      </c>
      <c r="V110" s="428">
        <f t="shared" si="131"/>
        <v>6</v>
      </c>
      <c r="W110" s="429">
        <f t="shared" si="132"/>
        <v>0</v>
      </c>
      <c r="X110" s="429">
        <f t="shared" si="133"/>
        <v>0</v>
      </c>
      <c r="Y110" s="429">
        <f t="shared" si="134"/>
        <v>0</v>
      </c>
      <c r="Z110" s="429">
        <f t="shared" si="135"/>
        <v>0</v>
      </c>
      <c r="AA110" s="429">
        <f t="shared" si="136"/>
        <v>0</v>
      </c>
      <c r="AB110" s="429">
        <f t="shared" si="137"/>
        <v>1</v>
      </c>
      <c r="AC110" s="429">
        <f t="shared" si="138"/>
        <v>0</v>
      </c>
      <c r="AD110" s="429">
        <f t="shared" si="139"/>
        <v>0</v>
      </c>
      <c r="AE110" s="429">
        <f t="shared" si="140"/>
        <v>0</v>
      </c>
      <c r="AF110" s="429">
        <f t="shared" si="141"/>
        <v>0</v>
      </c>
      <c r="AG110" s="429">
        <f t="shared" si="142"/>
        <v>0</v>
      </c>
      <c r="AH110" s="387">
        <f t="shared" si="143"/>
        <v>0</v>
      </c>
      <c r="AI110" s="793">
        <v>3870</v>
      </c>
      <c r="AJ110" s="784"/>
      <c r="AK110" s="787"/>
      <c r="AL110" s="788"/>
      <c r="AM110" s="413">
        <f t="shared" si="144"/>
        <v>0</v>
      </c>
      <c r="AN110" s="30"/>
      <c r="AO110" s="372" t="str">
        <f t="shared" si="145"/>
        <v>no outlier detected</v>
      </c>
      <c r="AP110" s="372" t="str">
        <f t="shared" si="146"/>
        <v>no outlier detected</v>
      </c>
      <c r="AQ110" s="807" t="str">
        <f t="shared" si="147"/>
        <v>----</v>
      </c>
      <c r="AR110" s="807"/>
      <c r="AS110" s="540">
        <f t="shared" si="148"/>
        <v>43</v>
      </c>
      <c r="AT110" s="541">
        <f t="shared" si="149"/>
        <v>3.0697674418604652</v>
      </c>
      <c r="AU110" s="542">
        <f t="shared" si="150"/>
        <v>8.261009786023827</v>
      </c>
      <c r="AV110" s="542">
        <f t="shared" si="151"/>
        <v>0</v>
      </c>
      <c r="AW110" s="542">
        <f t="shared" si="152"/>
        <v>8.261009786023827</v>
      </c>
      <c r="AX110" s="542" t="str">
        <f t="shared" si="153"/>
        <v>----</v>
      </c>
      <c r="AY110" s="541" t="str">
        <f t="shared" si="154"/>
        <v>----</v>
      </c>
      <c r="AZ110" s="541">
        <f t="shared" si="155"/>
        <v>3.0697674418604652</v>
      </c>
      <c r="BA110" s="434" t="str">
        <f t="shared" si="156"/>
        <v>----</v>
      </c>
      <c r="BB110" s="435">
        <f t="shared" si="157"/>
        <v>0</v>
      </c>
      <c r="BC110" s="434" t="e">
        <f t="shared" si="158"/>
        <v>#VALUE!</v>
      </c>
      <c r="BD110" s="434">
        <f t="shared" si="159"/>
        <v>0</v>
      </c>
      <c r="BE110" s="434" t="e">
        <f t="shared" si="160"/>
        <v>#VALUE!</v>
      </c>
      <c r="BF110" s="436">
        <f t="shared" si="161"/>
        <v>3.0697674418604652</v>
      </c>
      <c r="BG110" s="437">
        <f t="shared" si="162"/>
        <v>3870</v>
      </c>
      <c r="BH110" s="434"/>
      <c r="BI110" s="434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  <c r="DD110" s="143"/>
      <c r="DE110" s="143"/>
      <c r="DF110" s="143"/>
      <c r="DG110" s="143"/>
      <c r="DH110" s="143"/>
      <c r="DI110" s="143"/>
      <c r="DJ110" s="143"/>
      <c r="DK110" s="143"/>
      <c r="DL110" s="143"/>
      <c r="DM110" s="143"/>
      <c r="DN110" s="143"/>
      <c r="DO110" s="143"/>
      <c r="DP110" s="143"/>
      <c r="DQ110" s="143"/>
      <c r="DR110" s="143"/>
      <c r="DS110" s="143"/>
      <c r="DT110" s="143"/>
      <c r="DU110" s="143"/>
      <c r="DV110" s="143"/>
      <c r="DW110" s="143"/>
      <c r="DX110" s="143"/>
      <c r="DY110" s="143"/>
      <c r="DZ110" s="143"/>
      <c r="EA110" s="143"/>
      <c r="EB110" s="143"/>
      <c r="EC110" s="143"/>
      <c r="ED110" s="143"/>
      <c r="EE110" s="143"/>
      <c r="EF110" s="143"/>
      <c r="EG110" s="143"/>
      <c r="EH110" s="143"/>
      <c r="EI110" s="143"/>
      <c r="EJ110" s="143"/>
      <c r="EK110" s="143"/>
      <c r="EL110" s="143"/>
      <c r="EM110" s="143"/>
      <c r="EN110" s="143"/>
      <c r="EO110" s="143"/>
      <c r="EP110" s="143"/>
      <c r="EQ110" s="143"/>
      <c r="ER110" s="143"/>
      <c r="ES110" s="143"/>
      <c r="ET110" s="143"/>
      <c r="EU110" s="143"/>
      <c r="EV110" s="143"/>
      <c r="EW110" s="143"/>
      <c r="EX110" s="143"/>
      <c r="EY110" s="143"/>
      <c r="EZ110" s="143"/>
      <c r="FA110" s="143"/>
      <c r="FB110" s="143"/>
      <c r="FC110" s="143"/>
      <c r="FD110" s="143"/>
      <c r="FE110" s="143"/>
      <c r="FF110" s="143"/>
      <c r="FG110" s="143"/>
      <c r="FH110" s="143"/>
      <c r="FI110" s="143"/>
      <c r="FJ110" s="143"/>
      <c r="FK110" s="143"/>
      <c r="FL110" s="143"/>
      <c r="FM110" s="143"/>
      <c r="FN110" s="143"/>
      <c r="FO110" s="143"/>
      <c r="FP110" s="143"/>
      <c r="FQ110" s="143"/>
      <c r="FR110" s="143"/>
      <c r="FS110" s="143"/>
      <c r="FT110" s="143"/>
      <c r="FU110" s="143"/>
      <c r="FV110" s="143"/>
      <c r="FW110" s="143"/>
      <c r="FX110" s="143"/>
      <c r="FY110" s="143"/>
      <c r="FZ110" s="143"/>
      <c r="GA110" s="143"/>
      <c r="GB110" s="143"/>
      <c r="GC110" s="143"/>
      <c r="GD110" s="143"/>
      <c r="GE110" s="143"/>
      <c r="GF110" s="143"/>
      <c r="GG110" s="143"/>
      <c r="GH110" s="143"/>
      <c r="GI110" s="143"/>
      <c r="GJ110" s="143"/>
      <c r="GK110" s="143"/>
      <c r="GL110" s="143"/>
      <c r="GM110" s="143"/>
      <c r="GN110" s="143"/>
      <c r="GO110" s="143"/>
      <c r="GP110" s="143"/>
      <c r="GQ110" s="143"/>
      <c r="GR110" s="143"/>
      <c r="GS110" s="143"/>
      <c r="GT110" s="143"/>
      <c r="GU110" s="143"/>
    </row>
    <row r="111" spans="1:203" x14ac:dyDescent="0.25">
      <c r="A111" s="704" t="s">
        <v>62</v>
      </c>
      <c r="B111" s="704"/>
      <c r="C111" s="705"/>
      <c r="D111" s="704"/>
      <c r="E111" s="704"/>
      <c r="F111" s="704"/>
      <c r="G111" s="704"/>
      <c r="H111" s="704"/>
      <c r="I111" s="704"/>
      <c r="J111" s="704"/>
      <c r="K111" s="704"/>
      <c r="L111" s="704"/>
      <c r="M111" s="704"/>
      <c r="N111" s="704"/>
      <c r="O111" s="704"/>
      <c r="P111" s="405"/>
      <c r="Q111" s="431">
        <f t="shared" si="163"/>
        <v>90</v>
      </c>
      <c r="R111" s="776">
        <v>6752000</v>
      </c>
      <c r="S111" s="775">
        <v>26454</v>
      </c>
      <c r="T111" s="384">
        <f t="shared" si="129"/>
        <v>1972</v>
      </c>
      <c r="U111" s="428">
        <f t="shared" si="130"/>
        <v>1972</v>
      </c>
      <c r="V111" s="428">
        <f t="shared" si="131"/>
        <v>6</v>
      </c>
      <c r="W111" s="429">
        <f t="shared" si="132"/>
        <v>0</v>
      </c>
      <c r="X111" s="429">
        <f t="shared" si="133"/>
        <v>0</v>
      </c>
      <c r="Y111" s="429">
        <f t="shared" si="134"/>
        <v>0</v>
      </c>
      <c r="Z111" s="429">
        <f t="shared" si="135"/>
        <v>0</v>
      </c>
      <c r="AA111" s="429">
        <f t="shared" si="136"/>
        <v>0</v>
      </c>
      <c r="AB111" s="429">
        <f t="shared" si="137"/>
        <v>1</v>
      </c>
      <c r="AC111" s="429">
        <f t="shared" si="138"/>
        <v>0</v>
      </c>
      <c r="AD111" s="429">
        <f t="shared" si="139"/>
        <v>0</v>
      </c>
      <c r="AE111" s="429">
        <f t="shared" si="140"/>
        <v>0</v>
      </c>
      <c r="AF111" s="429">
        <f t="shared" si="141"/>
        <v>0</v>
      </c>
      <c r="AG111" s="429">
        <f t="shared" si="142"/>
        <v>0</v>
      </c>
      <c r="AH111" s="387">
        <f t="shared" si="143"/>
        <v>0</v>
      </c>
      <c r="AI111" s="792">
        <v>3400</v>
      </c>
      <c r="AJ111" s="766"/>
      <c r="AK111" s="790"/>
      <c r="AL111" s="791"/>
      <c r="AM111" s="413">
        <f t="shared" si="144"/>
        <v>0</v>
      </c>
      <c r="AN111" s="30"/>
      <c r="AO111" s="371" t="str">
        <f t="shared" si="145"/>
        <v>no outlier detected</v>
      </c>
      <c r="AP111" s="371" t="str">
        <f t="shared" si="146"/>
        <v>no outlier detected</v>
      </c>
      <c r="AQ111" s="806" t="str">
        <f t="shared" si="147"/>
        <v>----</v>
      </c>
      <c r="AR111" s="806"/>
      <c r="AS111" s="431">
        <f t="shared" si="148"/>
        <v>55</v>
      </c>
      <c r="AT111" s="432">
        <f t="shared" si="149"/>
        <v>2.4</v>
      </c>
      <c r="AU111" s="433">
        <f t="shared" si="150"/>
        <v>8.1315307106042525</v>
      </c>
      <c r="AV111" s="433">
        <f t="shared" si="151"/>
        <v>0</v>
      </c>
      <c r="AW111" s="433">
        <f t="shared" si="152"/>
        <v>8.1315307106042525</v>
      </c>
      <c r="AX111" s="433" t="str">
        <f t="shared" si="153"/>
        <v>----</v>
      </c>
      <c r="AY111" s="432" t="str">
        <f t="shared" si="154"/>
        <v>----</v>
      </c>
      <c r="AZ111" s="432">
        <f t="shared" si="155"/>
        <v>2.4</v>
      </c>
      <c r="BA111" s="434" t="str">
        <f t="shared" si="156"/>
        <v>----</v>
      </c>
      <c r="BB111" s="435">
        <f t="shared" si="157"/>
        <v>0</v>
      </c>
      <c r="BC111" s="434" t="e">
        <f t="shared" si="158"/>
        <v>#VALUE!</v>
      </c>
      <c r="BD111" s="434">
        <f t="shared" si="159"/>
        <v>0</v>
      </c>
      <c r="BE111" s="434" t="e">
        <f t="shared" si="160"/>
        <v>#VALUE!</v>
      </c>
      <c r="BF111" s="436">
        <f t="shared" si="161"/>
        <v>2.4</v>
      </c>
      <c r="BG111" s="437">
        <f t="shared" si="162"/>
        <v>3400</v>
      </c>
      <c r="BH111" s="434"/>
      <c r="BI111" s="434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  <c r="DD111" s="143"/>
      <c r="DE111" s="143"/>
      <c r="DF111" s="143"/>
      <c r="DG111" s="143"/>
      <c r="DH111" s="143"/>
      <c r="DI111" s="143"/>
      <c r="DJ111" s="143"/>
      <c r="DK111" s="143"/>
      <c r="DL111" s="143"/>
      <c r="DM111" s="143"/>
      <c r="DN111" s="143"/>
      <c r="DO111" s="143"/>
      <c r="DP111" s="143"/>
      <c r="DQ111" s="143"/>
      <c r="DR111" s="143"/>
      <c r="DS111" s="143"/>
      <c r="DT111" s="143"/>
      <c r="DU111" s="143"/>
      <c r="DV111" s="143"/>
      <c r="DW111" s="143"/>
      <c r="DX111" s="143"/>
      <c r="DY111" s="143"/>
      <c r="DZ111" s="143"/>
      <c r="EA111" s="143"/>
      <c r="EB111" s="143"/>
      <c r="EC111" s="143"/>
      <c r="ED111" s="143"/>
      <c r="EE111" s="143"/>
      <c r="EF111" s="143"/>
      <c r="EG111" s="143"/>
      <c r="EH111" s="143"/>
      <c r="EI111" s="143"/>
      <c r="EJ111" s="143"/>
      <c r="EK111" s="143"/>
      <c r="EL111" s="143"/>
      <c r="EM111" s="143"/>
      <c r="EN111" s="143"/>
      <c r="EO111" s="143"/>
      <c r="EP111" s="143"/>
      <c r="EQ111" s="143"/>
      <c r="ER111" s="143"/>
      <c r="ES111" s="143"/>
      <c r="ET111" s="143"/>
      <c r="EU111" s="143"/>
      <c r="EV111" s="143"/>
      <c r="EW111" s="143"/>
      <c r="EX111" s="143"/>
      <c r="EY111" s="143"/>
      <c r="EZ111" s="143"/>
      <c r="FA111" s="143"/>
      <c r="FB111" s="143"/>
      <c r="FC111" s="143"/>
      <c r="FD111" s="143"/>
      <c r="FE111" s="143"/>
      <c r="FF111" s="143"/>
      <c r="FG111" s="143"/>
      <c r="FH111" s="143"/>
      <c r="FI111" s="143"/>
      <c r="FJ111" s="143"/>
      <c r="FK111" s="143"/>
      <c r="FL111" s="143"/>
      <c r="FM111" s="143"/>
      <c r="FN111" s="143"/>
      <c r="FO111" s="143"/>
      <c r="FP111" s="143"/>
      <c r="FQ111" s="143"/>
      <c r="FR111" s="143"/>
      <c r="FS111" s="143"/>
      <c r="FT111" s="143"/>
      <c r="FU111" s="143"/>
      <c r="FV111" s="143"/>
      <c r="FW111" s="143"/>
      <c r="FX111" s="143"/>
      <c r="FY111" s="143"/>
      <c r="FZ111" s="143"/>
      <c r="GA111" s="143"/>
      <c r="GB111" s="143"/>
      <c r="GC111" s="143"/>
      <c r="GD111" s="143"/>
      <c r="GE111" s="143"/>
      <c r="GF111" s="143"/>
      <c r="GG111" s="143"/>
      <c r="GH111" s="143"/>
      <c r="GI111" s="143"/>
      <c r="GJ111" s="143"/>
      <c r="GK111" s="143"/>
      <c r="GL111" s="143"/>
      <c r="GM111" s="143"/>
      <c r="GN111" s="143"/>
      <c r="GO111" s="143"/>
      <c r="GP111" s="143"/>
      <c r="GQ111" s="143"/>
      <c r="GR111" s="143"/>
      <c r="GS111" s="143"/>
      <c r="GT111" s="143"/>
      <c r="GU111" s="143"/>
    </row>
    <row r="112" spans="1:203" x14ac:dyDescent="0.25">
      <c r="A112" s="704" t="s">
        <v>63</v>
      </c>
      <c r="B112" s="704"/>
      <c r="C112" s="705"/>
      <c r="D112" s="704"/>
      <c r="E112" s="704"/>
      <c r="F112" s="704"/>
      <c r="G112" s="704"/>
      <c r="H112" s="704"/>
      <c r="I112" s="704"/>
      <c r="J112" s="704"/>
      <c r="K112" s="704"/>
      <c r="L112" s="704"/>
      <c r="M112" s="704"/>
      <c r="N112" s="704"/>
      <c r="O112" s="704"/>
      <c r="P112" s="405"/>
      <c r="Q112" s="431">
        <f t="shared" si="163"/>
        <v>91</v>
      </c>
      <c r="R112" s="776">
        <v>6752000</v>
      </c>
      <c r="S112" s="775">
        <v>26829</v>
      </c>
      <c r="T112" s="384">
        <f t="shared" si="129"/>
        <v>1973</v>
      </c>
      <c r="U112" s="428">
        <f t="shared" si="130"/>
        <v>1973</v>
      </c>
      <c r="V112" s="428">
        <f t="shared" si="131"/>
        <v>6</v>
      </c>
      <c r="W112" s="429">
        <f t="shared" si="132"/>
        <v>0</v>
      </c>
      <c r="X112" s="429">
        <f t="shared" si="133"/>
        <v>0</v>
      </c>
      <c r="Y112" s="429">
        <f t="shared" si="134"/>
        <v>0</v>
      </c>
      <c r="Z112" s="429">
        <f t="shared" si="135"/>
        <v>0</v>
      </c>
      <c r="AA112" s="429">
        <f t="shared" si="136"/>
        <v>0</v>
      </c>
      <c r="AB112" s="429">
        <f t="shared" si="137"/>
        <v>1</v>
      </c>
      <c r="AC112" s="429">
        <f t="shared" si="138"/>
        <v>0</v>
      </c>
      <c r="AD112" s="429">
        <f t="shared" si="139"/>
        <v>0</v>
      </c>
      <c r="AE112" s="429">
        <f t="shared" si="140"/>
        <v>0</v>
      </c>
      <c r="AF112" s="429">
        <f t="shared" si="141"/>
        <v>0</v>
      </c>
      <c r="AG112" s="429">
        <f t="shared" si="142"/>
        <v>0</v>
      </c>
      <c r="AH112" s="387">
        <f t="shared" si="143"/>
        <v>0</v>
      </c>
      <c r="AI112" s="792">
        <v>3780</v>
      </c>
      <c r="AJ112" s="766"/>
      <c r="AK112" s="790"/>
      <c r="AL112" s="791"/>
      <c r="AM112" s="413">
        <f t="shared" si="144"/>
        <v>0</v>
      </c>
      <c r="AN112" s="30"/>
      <c r="AO112" s="371" t="str">
        <f t="shared" si="145"/>
        <v>no outlier detected</v>
      </c>
      <c r="AP112" s="371" t="str">
        <f t="shared" si="146"/>
        <v>no outlier detected</v>
      </c>
      <c r="AQ112" s="806" t="str">
        <f t="shared" si="147"/>
        <v>----</v>
      </c>
      <c r="AR112" s="806"/>
      <c r="AS112" s="431">
        <f t="shared" si="148"/>
        <v>46</v>
      </c>
      <c r="AT112" s="432">
        <f t="shared" si="149"/>
        <v>2.8695652173913042</v>
      </c>
      <c r="AU112" s="433">
        <f t="shared" si="150"/>
        <v>8.237479288613633</v>
      </c>
      <c r="AV112" s="433">
        <f t="shared" si="151"/>
        <v>0</v>
      </c>
      <c r="AW112" s="433">
        <f t="shared" si="152"/>
        <v>8.237479288613633</v>
      </c>
      <c r="AX112" s="433" t="str">
        <f t="shared" si="153"/>
        <v>----</v>
      </c>
      <c r="AY112" s="432" t="str">
        <f t="shared" si="154"/>
        <v>----</v>
      </c>
      <c r="AZ112" s="432">
        <f t="shared" si="155"/>
        <v>2.8695652173913042</v>
      </c>
      <c r="BA112" s="434" t="str">
        <f t="shared" si="156"/>
        <v>----</v>
      </c>
      <c r="BB112" s="435">
        <f t="shared" si="157"/>
        <v>0</v>
      </c>
      <c r="BC112" s="434" t="e">
        <f t="shared" si="158"/>
        <v>#VALUE!</v>
      </c>
      <c r="BD112" s="434">
        <f t="shared" si="159"/>
        <v>0</v>
      </c>
      <c r="BE112" s="434" t="e">
        <f t="shared" si="160"/>
        <v>#VALUE!</v>
      </c>
      <c r="BF112" s="436">
        <f t="shared" si="161"/>
        <v>2.8695652173913042</v>
      </c>
      <c r="BG112" s="437">
        <f t="shared" si="162"/>
        <v>3780</v>
      </c>
      <c r="BH112" s="434"/>
      <c r="BI112" s="434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  <c r="DD112" s="143"/>
      <c r="DE112" s="143"/>
      <c r="DF112" s="143"/>
      <c r="DG112" s="143"/>
      <c r="DH112" s="143"/>
      <c r="DI112" s="143"/>
      <c r="DJ112" s="143"/>
      <c r="DK112" s="143"/>
      <c r="DL112" s="143"/>
      <c r="DM112" s="143"/>
      <c r="DN112" s="143"/>
      <c r="DO112" s="143"/>
      <c r="DP112" s="143"/>
      <c r="DQ112" s="143"/>
      <c r="DR112" s="143"/>
      <c r="DS112" s="143"/>
      <c r="DT112" s="143"/>
      <c r="DU112" s="143"/>
      <c r="DV112" s="143"/>
      <c r="DW112" s="143"/>
      <c r="DX112" s="143"/>
      <c r="DY112" s="143"/>
      <c r="DZ112" s="143"/>
      <c r="EA112" s="143"/>
      <c r="EB112" s="143"/>
      <c r="EC112" s="143"/>
      <c r="ED112" s="143"/>
      <c r="EE112" s="143"/>
      <c r="EF112" s="143"/>
      <c r="EG112" s="143"/>
      <c r="EH112" s="143"/>
      <c r="EI112" s="143"/>
      <c r="EJ112" s="143"/>
      <c r="EK112" s="143"/>
      <c r="EL112" s="143"/>
      <c r="EM112" s="143"/>
      <c r="EN112" s="143"/>
      <c r="EO112" s="143"/>
      <c r="EP112" s="143"/>
      <c r="EQ112" s="143"/>
      <c r="ER112" s="143"/>
      <c r="ES112" s="143"/>
      <c r="ET112" s="143"/>
      <c r="EU112" s="143"/>
      <c r="EV112" s="143"/>
      <c r="EW112" s="143"/>
      <c r="EX112" s="143"/>
      <c r="EY112" s="143"/>
      <c r="EZ112" s="143"/>
      <c r="FA112" s="143"/>
      <c r="FB112" s="143"/>
      <c r="FC112" s="143"/>
      <c r="FD112" s="143"/>
      <c r="FE112" s="143"/>
      <c r="FF112" s="143"/>
      <c r="FG112" s="143"/>
      <c r="FH112" s="143"/>
      <c r="FI112" s="143"/>
      <c r="FJ112" s="143"/>
      <c r="FK112" s="143"/>
      <c r="FL112" s="143"/>
      <c r="FM112" s="143"/>
      <c r="FN112" s="143"/>
      <c r="FO112" s="143"/>
      <c r="FP112" s="143"/>
      <c r="FQ112" s="143"/>
      <c r="FR112" s="143"/>
      <c r="FS112" s="143"/>
      <c r="FT112" s="143"/>
      <c r="FU112" s="143"/>
      <c r="FV112" s="143"/>
      <c r="FW112" s="143"/>
      <c r="FX112" s="143"/>
      <c r="FY112" s="143"/>
      <c r="FZ112" s="143"/>
      <c r="GA112" s="143"/>
      <c r="GB112" s="143"/>
      <c r="GC112" s="143"/>
      <c r="GD112" s="143"/>
      <c r="GE112" s="143"/>
      <c r="GF112" s="143"/>
      <c r="GG112" s="143"/>
      <c r="GH112" s="143"/>
      <c r="GI112" s="143"/>
      <c r="GJ112" s="143"/>
      <c r="GK112" s="143"/>
      <c r="GL112" s="143"/>
      <c r="GM112" s="143"/>
      <c r="GN112" s="143"/>
      <c r="GO112" s="143"/>
      <c r="GP112" s="143"/>
      <c r="GQ112" s="143"/>
      <c r="GR112" s="143"/>
      <c r="GS112" s="143"/>
      <c r="GT112" s="143"/>
      <c r="GU112" s="143"/>
    </row>
    <row r="113" spans="1:203" x14ac:dyDescent="0.25">
      <c r="A113" s="704" t="s">
        <v>64</v>
      </c>
      <c r="B113" s="704"/>
      <c r="C113" s="705"/>
      <c r="D113" s="704"/>
      <c r="E113" s="704"/>
      <c r="F113" s="704"/>
      <c r="G113" s="704"/>
      <c r="H113" s="704"/>
      <c r="I113" s="704"/>
      <c r="J113" s="704"/>
      <c r="K113" s="704"/>
      <c r="L113" s="704"/>
      <c r="M113" s="704"/>
      <c r="N113" s="704"/>
      <c r="O113" s="704"/>
      <c r="P113" s="405"/>
      <c r="Q113" s="431">
        <f t="shared" si="163"/>
        <v>92</v>
      </c>
      <c r="R113" s="776">
        <v>6752000</v>
      </c>
      <c r="S113" s="775">
        <v>27197</v>
      </c>
      <c r="T113" s="384">
        <f t="shared" si="129"/>
        <v>1974</v>
      </c>
      <c r="U113" s="428">
        <f t="shared" si="130"/>
        <v>1974</v>
      </c>
      <c r="V113" s="428">
        <f t="shared" si="131"/>
        <v>6</v>
      </c>
      <c r="W113" s="429">
        <f t="shared" si="132"/>
        <v>0</v>
      </c>
      <c r="X113" s="429">
        <f t="shared" si="133"/>
        <v>0</v>
      </c>
      <c r="Y113" s="429">
        <f t="shared" si="134"/>
        <v>0</v>
      </c>
      <c r="Z113" s="429">
        <f t="shared" si="135"/>
        <v>0</v>
      </c>
      <c r="AA113" s="429">
        <f t="shared" si="136"/>
        <v>0</v>
      </c>
      <c r="AB113" s="429">
        <f t="shared" si="137"/>
        <v>1</v>
      </c>
      <c r="AC113" s="429">
        <f t="shared" si="138"/>
        <v>0</v>
      </c>
      <c r="AD113" s="429">
        <f t="shared" si="139"/>
        <v>0</v>
      </c>
      <c r="AE113" s="429">
        <f t="shared" si="140"/>
        <v>0</v>
      </c>
      <c r="AF113" s="429">
        <f t="shared" si="141"/>
        <v>0</v>
      </c>
      <c r="AG113" s="429">
        <f t="shared" si="142"/>
        <v>0</v>
      </c>
      <c r="AH113" s="387">
        <f t="shared" si="143"/>
        <v>0</v>
      </c>
      <c r="AI113" s="792">
        <v>2940</v>
      </c>
      <c r="AJ113" s="766"/>
      <c r="AK113" s="790"/>
      <c r="AL113" s="791"/>
      <c r="AM113" s="413">
        <f t="shared" si="144"/>
        <v>0</v>
      </c>
      <c r="AN113" s="30"/>
      <c r="AO113" s="371" t="str">
        <f t="shared" si="145"/>
        <v>no outlier detected</v>
      </c>
      <c r="AP113" s="371" t="str">
        <f t="shared" si="146"/>
        <v>no outlier detected</v>
      </c>
      <c r="AQ113" s="806" t="str">
        <f t="shared" si="147"/>
        <v>----</v>
      </c>
      <c r="AR113" s="806"/>
      <c r="AS113" s="431">
        <f t="shared" si="148"/>
        <v>71</v>
      </c>
      <c r="AT113" s="432">
        <f t="shared" si="149"/>
        <v>1.8591549295774648</v>
      </c>
      <c r="AU113" s="433">
        <f t="shared" si="150"/>
        <v>7.9861648603327273</v>
      </c>
      <c r="AV113" s="433">
        <f t="shared" si="151"/>
        <v>0</v>
      </c>
      <c r="AW113" s="433">
        <f t="shared" si="152"/>
        <v>7.9861648603327273</v>
      </c>
      <c r="AX113" s="433" t="str">
        <f t="shared" si="153"/>
        <v>----</v>
      </c>
      <c r="AY113" s="432" t="str">
        <f t="shared" si="154"/>
        <v>----</v>
      </c>
      <c r="AZ113" s="432">
        <f t="shared" si="155"/>
        <v>1.8591549295774648</v>
      </c>
      <c r="BA113" s="434" t="str">
        <f t="shared" si="156"/>
        <v>----</v>
      </c>
      <c r="BB113" s="435">
        <f t="shared" si="157"/>
        <v>0</v>
      </c>
      <c r="BC113" s="434" t="e">
        <f t="shared" si="158"/>
        <v>#VALUE!</v>
      </c>
      <c r="BD113" s="434">
        <f t="shared" si="159"/>
        <v>0</v>
      </c>
      <c r="BE113" s="434" t="e">
        <f t="shared" si="160"/>
        <v>#VALUE!</v>
      </c>
      <c r="BF113" s="436">
        <f t="shared" si="161"/>
        <v>1.8591549295774648</v>
      </c>
      <c r="BG113" s="437">
        <f t="shared" si="162"/>
        <v>2940</v>
      </c>
      <c r="BH113" s="434"/>
      <c r="BI113" s="434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  <c r="DD113" s="143"/>
      <c r="DE113" s="143"/>
      <c r="DF113" s="143"/>
      <c r="DG113" s="143"/>
      <c r="DH113" s="143"/>
      <c r="DI113" s="143"/>
      <c r="DJ113" s="143"/>
      <c r="DK113" s="143"/>
      <c r="DL113" s="143"/>
      <c r="DM113" s="143"/>
      <c r="DN113" s="143"/>
      <c r="DO113" s="143"/>
      <c r="DP113" s="143"/>
      <c r="DQ113" s="143"/>
      <c r="DR113" s="143"/>
      <c r="DS113" s="143"/>
      <c r="DT113" s="143"/>
      <c r="DU113" s="143"/>
      <c r="DV113" s="143"/>
      <c r="DW113" s="143"/>
      <c r="DX113" s="143"/>
      <c r="DY113" s="143"/>
      <c r="DZ113" s="143"/>
      <c r="EA113" s="143"/>
      <c r="EB113" s="143"/>
      <c r="EC113" s="143"/>
      <c r="ED113" s="143"/>
      <c r="EE113" s="143"/>
      <c r="EF113" s="143"/>
      <c r="EG113" s="143"/>
      <c r="EH113" s="143"/>
      <c r="EI113" s="143"/>
      <c r="EJ113" s="143"/>
      <c r="EK113" s="143"/>
      <c r="EL113" s="143"/>
      <c r="EM113" s="143"/>
      <c r="EN113" s="143"/>
      <c r="EO113" s="143"/>
      <c r="EP113" s="143"/>
      <c r="EQ113" s="143"/>
      <c r="ER113" s="143"/>
      <c r="ES113" s="143"/>
      <c r="ET113" s="143"/>
      <c r="EU113" s="143"/>
      <c r="EV113" s="143"/>
      <c r="EW113" s="143"/>
      <c r="EX113" s="143"/>
      <c r="EY113" s="143"/>
      <c r="EZ113" s="143"/>
      <c r="FA113" s="143"/>
      <c r="FB113" s="143"/>
      <c r="FC113" s="143"/>
      <c r="FD113" s="143"/>
      <c r="FE113" s="143"/>
      <c r="FF113" s="143"/>
      <c r="FG113" s="143"/>
      <c r="FH113" s="143"/>
      <c r="FI113" s="143"/>
      <c r="FJ113" s="143"/>
      <c r="FK113" s="143"/>
      <c r="FL113" s="143"/>
      <c r="FM113" s="143"/>
      <c r="FN113" s="143"/>
      <c r="FO113" s="143"/>
      <c r="FP113" s="143"/>
      <c r="FQ113" s="143"/>
      <c r="FR113" s="143"/>
      <c r="FS113" s="143"/>
      <c r="FT113" s="143"/>
      <c r="FU113" s="143"/>
      <c r="FV113" s="143"/>
      <c r="FW113" s="143"/>
      <c r="FX113" s="143"/>
      <c r="FY113" s="143"/>
      <c r="FZ113" s="143"/>
      <c r="GA113" s="143"/>
      <c r="GB113" s="143"/>
      <c r="GC113" s="143"/>
      <c r="GD113" s="143"/>
      <c r="GE113" s="143"/>
      <c r="GF113" s="143"/>
      <c r="GG113" s="143"/>
      <c r="GH113" s="143"/>
      <c r="GI113" s="143"/>
      <c r="GJ113" s="143"/>
      <c r="GK113" s="143"/>
      <c r="GL113" s="143"/>
      <c r="GM113" s="143"/>
      <c r="GN113" s="143"/>
      <c r="GO113" s="143"/>
      <c r="GP113" s="143"/>
      <c r="GQ113" s="143"/>
      <c r="GR113" s="143"/>
      <c r="GS113" s="143"/>
      <c r="GT113" s="143"/>
      <c r="GU113" s="143"/>
    </row>
    <row r="114" spans="1:203" x14ac:dyDescent="0.25">
      <c r="A114" s="704" t="s">
        <v>9</v>
      </c>
      <c r="B114" s="704"/>
      <c r="C114" s="705"/>
      <c r="D114" s="704"/>
      <c r="E114" s="704"/>
      <c r="F114" s="704"/>
      <c r="G114" s="704"/>
      <c r="H114" s="704"/>
      <c r="I114" s="704"/>
      <c r="J114" s="704"/>
      <c r="K114" s="704"/>
      <c r="L114" s="704"/>
      <c r="M114" s="704"/>
      <c r="N114" s="704"/>
      <c r="O114" s="704"/>
      <c r="P114" s="405"/>
      <c r="Q114" s="431">
        <f t="shared" si="163"/>
        <v>93</v>
      </c>
      <c r="R114" s="776">
        <v>6752000</v>
      </c>
      <c r="S114" s="775">
        <v>27578</v>
      </c>
      <c r="T114" s="384">
        <f t="shared" si="129"/>
        <v>1975</v>
      </c>
      <c r="U114" s="428">
        <f t="shared" si="130"/>
        <v>1975</v>
      </c>
      <c r="V114" s="428">
        <f t="shared" si="131"/>
        <v>7</v>
      </c>
      <c r="W114" s="429">
        <f t="shared" si="132"/>
        <v>0</v>
      </c>
      <c r="X114" s="429">
        <f t="shared" si="133"/>
        <v>0</v>
      </c>
      <c r="Y114" s="429">
        <f t="shared" si="134"/>
        <v>0</v>
      </c>
      <c r="Z114" s="429">
        <f t="shared" si="135"/>
        <v>0</v>
      </c>
      <c r="AA114" s="429">
        <f t="shared" si="136"/>
        <v>0</v>
      </c>
      <c r="AB114" s="429">
        <f t="shared" si="137"/>
        <v>0</v>
      </c>
      <c r="AC114" s="429">
        <f t="shared" si="138"/>
        <v>1</v>
      </c>
      <c r="AD114" s="429">
        <f t="shared" si="139"/>
        <v>0</v>
      </c>
      <c r="AE114" s="429">
        <f t="shared" si="140"/>
        <v>0</v>
      </c>
      <c r="AF114" s="429">
        <f t="shared" si="141"/>
        <v>0</v>
      </c>
      <c r="AG114" s="429">
        <f t="shared" si="142"/>
        <v>0</v>
      </c>
      <c r="AH114" s="387">
        <f t="shared" si="143"/>
        <v>0</v>
      </c>
      <c r="AI114" s="792">
        <v>2510</v>
      </c>
      <c r="AJ114" s="766"/>
      <c r="AK114" s="790"/>
      <c r="AL114" s="791"/>
      <c r="AM114" s="413">
        <f t="shared" si="144"/>
        <v>0</v>
      </c>
      <c r="AN114" s="30"/>
      <c r="AO114" s="371" t="str">
        <f t="shared" si="145"/>
        <v>no outlier detected</v>
      </c>
      <c r="AP114" s="371" t="str">
        <f t="shared" si="146"/>
        <v>no outlier detected</v>
      </c>
      <c r="AQ114" s="806" t="str">
        <f t="shared" si="147"/>
        <v>----</v>
      </c>
      <c r="AR114" s="806"/>
      <c r="AS114" s="431">
        <f t="shared" si="148"/>
        <v>88</v>
      </c>
      <c r="AT114" s="432">
        <f t="shared" si="149"/>
        <v>1.5</v>
      </c>
      <c r="AU114" s="433">
        <f t="shared" si="150"/>
        <v>7.8280380321258294</v>
      </c>
      <c r="AV114" s="433">
        <f t="shared" si="151"/>
        <v>0</v>
      </c>
      <c r="AW114" s="433">
        <f t="shared" si="152"/>
        <v>7.8280380321258294</v>
      </c>
      <c r="AX114" s="433" t="str">
        <f t="shared" si="153"/>
        <v>----</v>
      </c>
      <c r="AY114" s="432" t="str">
        <f t="shared" si="154"/>
        <v>----</v>
      </c>
      <c r="AZ114" s="432">
        <f t="shared" si="155"/>
        <v>1.5</v>
      </c>
      <c r="BA114" s="434" t="str">
        <f t="shared" si="156"/>
        <v>----</v>
      </c>
      <c r="BB114" s="435">
        <f t="shared" si="157"/>
        <v>0</v>
      </c>
      <c r="BC114" s="434" t="e">
        <f t="shared" si="158"/>
        <v>#VALUE!</v>
      </c>
      <c r="BD114" s="434">
        <f t="shared" si="159"/>
        <v>0</v>
      </c>
      <c r="BE114" s="434" t="e">
        <f t="shared" si="160"/>
        <v>#VALUE!</v>
      </c>
      <c r="BF114" s="436">
        <f t="shared" si="161"/>
        <v>1.5</v>
      </c>
      <c r="BG114" s="437">
        <f t="shared" si="162"/>
        <v>2510</v>
      </c>
      <c r="BH114" s="434"/>
      <c r="BI114" s="434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  <c r="DD114" s="143"/>
      <c r="DE114" s="143"/>
      <c r="DF114" s="143"/>
      <c r="DG114" s="143"/>
      <c r="DH114" s="143"/>
      <c r="DI114" s="143"/>
      <c r="DJ114" s="143"/>
      <c r="DK114" s="143"/>
      <c r="DL114" s="143"/>
      <c r="DM114" s="143"/>
      <c r="DN114" s="143"/>
      <c r="DO114" s="143"/>
      <c r="DP114" s="143"/>
      <c r="DQ114" s="143"/>
      <c r="DR114" s="143"/>
      <c r="DS114" s="143"/>
      <c r="DT114" s="143"/>
      <c r="DU114" s="143"/>
      <c r="DV114" s="143"/>
      <c r="DW114" s="143"/>
      <c r="DX114" s="143"/>
      <c r="DY114" s="143"/>
      <c r="DZ114" s="143"/>
      <c r="EA114" s="143"/>
      <c r="EB114" s="143"/>
      <c r="EC114" s="143"/>
      <c r="ED114" s="143"/>
      <c r="EE114" s="143"/>
      <c r="EF114" s="143"/>
      <c r="EG114" s="143"/>
      <c r="EH114" s="143"/>
      <c r="EI114" s="143"/>
      <c r="EJ114" s="143"/>
      <c r="EK114" s="143"/>
      <c r="EL114" s="143"/>
      <c r="EM114" s="143"/>
      <c r="EN114" s="143"/>
      <c r="EO114" s="143"/>
      <c r="EP114" s="143"/>
      <c r="EQ114" s="143"/>
      <c r="ER114" s="143"/>
      <c r="ES114" s="143"/>
      <c r="ET114" s="143"/>
      <c r="EU114" s="143"/>
      <c r="EV114" s="143"/>
      <c r="EW114" s="143"/>
      <c r="EX114" s="143"/>
      <c r="EY114" s="143"/>
      <c r="EZ114" s="143"/>
      <c r="FA114" s="143"/>
      <c r="FB114" s="143"/>
      <c r="FC114" s="143"/>
      <c r="FD114" s="143"/>
      <c r="FE114" s="143"/>
      <c r="FF114" s="143"/>
      <c r="FG114" s="143"/>
      <c r="FH114" s="143"/>
      <c r="FI114" s="143"/>
      <c r="FJ114" s="143"/>
      <c r="FK114" s="143"/>
      <c r="FL114" s="143"/>
      <c r="FM114" s="143"/>
      <c r="FN114" s="143"/>
      <c r="FO114" s="143"/>
      <c r="FP114" s="143"/>
      <c r="FQ114" s="143"/>
      <c r="FR114" s="143"/>
      <c r="FS114" s="143"/>
      <c r="FT114" s="143"/>
      <c r="FU114" s="143"/>
      <c r="FV114" s="143"/>
      <c r="FW114" s="143"/>
      <c r="FX114" s="143"/>
      <c r="FY114" s="143"/>
      <c r="FZ114" s="143"/>
      <c r="GA114" s="143"/>
      <c r="GB114" s="143"/>
      <c r="GC114" s="143"/>
      <c r="GD114" s="143"/>
      <c r="GE114" s="143"/>
      <c r="GF114" s="143"/>
      <c r="GG114" s="143"/>
      <c r="GH114" s="143"/>
      <c r="GI114" s="143"/>
      <c r="GJ114" s="143"/>
      <c r="GK114" s="143"/>
      <c r="GL114" s="143"/>
      <c r="GM114" s="143"/>
      <c r="GN114" s="143"/>
      <c r="GO114" s="143"/>
      <c r="GP114" s="143"/>
      <c r="GQ114" s="143"/>
      <c r="GR114" s="143"/>
      <c r="GS114" s="143"/>
      <c r="GT114" s="143"/>
      <c r="GU114" s="143"/>
    </row>
    <row r="115" spans="1:203" x14ac:dyDescent="0.25">
      <c r="A115" s="704" t="s">
        <v>65</v>
      </c>
      <c r="B115" s="704"/>
      <c r="C115" s="705"/>
      <c r="D115" s="704"/>
      <c r="E115" s="704"/>
      <c r="F115" s="704"/>
      <c r="G115" s="704"/>
      <c r="H115" s="704"/>
      <c r="I115" s="704"/>
      <c r="J115" s="704"/>
      <c r="K115" s="704"/>
      <c r="L115" s="704"/>
      <c r="M115" s="704"/>
      <c r="N115" s="704"/>
      <c r="O115" s="704"/>
      <c r="P115" s="405"/>
      <c r="Q115" s="431">
        <f t="shared" si="163"/>
        <v>94</v>
      </c>
      <c r="R115" s="776">
        <v>6752000</v>
      </c>
      <c r="S115" s="775">
        <v>27973</v>
      </c>
      <c r="T115" s="384">
        <f t="shared" si="129"/>
        <v>1976</v>
      </c>
      <c r="U115" s="428">
        <f t="shared" si="130"/>
        <v>1976</v>
      </c>
      <c r="V115" s="428">
        <f t="shared" si="131"/>
        <v>8</v>
      </c>
      <c r="W115" s="429">
        <f t="shared" si="132"/>
        <v>0</v>
      </c>
      <c r="X115" s="429">
        <f t="shared" si="133"/>
        <v>0</v>
      </c>
      <c r="Y115" s="429">
        <f t="shared" si="134"/>
        <v>0</v>
      </c>
      <c r="Z115" s="429">
        <f t="shared" si="135"/>
        <v>0</v>
      </c>
      <c r="AA115" s="429">
        <f t="shared" si="136"/>
        <v>0</v>
      </c>
      <c r="AB115" s="429">
        <f t="shared" si="137"/>
        <v>0</v>
      </c>
      <c r="AC115" s="429">
        <f t="shared" si="138"/>
        <v>0</v>
      </c>
      <c r="AD115" s="429">
        <f t="shared" si="139"/>
        <v>1</v>
      </c>
      <c r="AE115" s="429">
        <f t="shared" si="140"/>
        <v>0</v>
      </c>
      <c r="AF115" s="429">
        <f t="shared" si="141"/>
        <v>0</v>
      </c>
      <c r="AG115" s="429">
        <f t="shared" si="142"/>
        <v>0</v>
      </c>
      <c r="AH115" s="387">
        <f t="shared" si="143"/>
        <v>0</v>
      </c>
      <c r="AI115" s="792">
        <v>7340</v>
      </c>
      <c r="AJ115" s="766"/>
      <c r="AK115" s="790"/>
      <c r="AL115" s="791"/>
      <c r="AM115" s="413">
        <f t="shared" si="144"/>
        <v>0</v>
      </c>
      <c r="AN115" s="30"/>
      <c r="AO115" s="371" t="str">
        <f t="shared" si="145"/>
        <v>no outlier detected</v>
      </c>
      <c r="AP115" s="371" t="str">
        <f t="shared" si="146"/>
        <v>no outlier detected</v>
      </c>
      <c r="AQ115" s="806" t="str">
        <f t="shared" si="147"/>
        <v>----</v>
      </c>
      <c r="AR115" s="806"/>
      <c r="AS115" s="431">
        <f t="shared" si="148"/>
        <v>8</v>
      </c>
      <c r="AT115" s="432">
        <f t="shared" si="149"/>
        <v>16.5</v>
      </c>
      <c r="AU115" s="433">
        <f t="shared" si="150"/>
        <v>8.9010941216085619</v>
      </c>
      <c r="AV115" s="433">
        <f t="shared" si="151"/>
        <v>0</v>
      </c>
      <c r="AW115" s="433">
        <f t="shared" si="152"/>
        <v>8.9010941216085619</v>
      </c>
      <c r="AX115" s="433" t="str">
        <f t="shared" si="153"/>
        <v>----</v>
      </c>
      <c r="AY115" s="432" t="str">
        <f t="shared" si="154"/>
        <v>----</v>
      </c>
      <c r="AZ115" s="432">
        <f t="shared" si="155"/>
        <v>16.5</v>
      </c>
      <c r="BA115" s="434" t="str">
        <f t="shared" si="156"/>
        <v>----</v>
      </c>
      <c r="BB115" s="435">
        <f t="shared" si="157"/>
        <v>0</v>
      </c>
      <c r="BC115" s="434" t="e">
        <f t="shared" si="158"/>
        <v>#VALUE!</v>
      </c>
      <c r="BD115" s="434">
        <f t="shared" si="159"/>
        <v>0</v>
      </c>
      <c r="BE115" s="434" t="e">
        <f t="shared" si="160"/>
        <v>#VALUE!</v>
      </c>
      <c r="BF115" s="436">
        <f t="shared" si="161"/>
        <v>16.5</v>
      </c>
      <c r="BG115" s="437">
        <f t="shared" si="162"/>
        <v>7340</v>
      </c>
      <c r="BH115" s="434"/>
      <c r="BI115" s="434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43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3"/>
      <c r="EU115" s="143"/>
      <c r="EV115" s="143"/>
      <c r="EW115" s="143"/>
      <c r="EX115" s="143"/>
      <c r="EY115" s="143"/>
      <c r="EZ115" s="143"/>
      <c r="FA115" s="143"/>
      <c r="FB115" s="143"/>
      <c r="FC115" s="143"/>
      <c r="FD115" s="143"/>
      <c r="FE115" s="143"/>
      <c r="FF115" s="143"/>
      <c r="FG115" s="143"/>
      <c r="FH115" s="143"/>
      <c r="FI115" s="143"/>
      <c r="FJ115" s="143"/>
      <c r="FK115" s="143"/>
      <c r="FL115" s="143"/>
      <c r="FM115" s="143"/>
      <c r="FN115" s="143"/>
      <c r="FO115" s="143"/>
      <c r="FP115" s="143"/>
      <c r="FQ115" s="143"/>
      <c r="FR115" s="143"/>
      <c r="FS115" s="143"/>
      <c r="FT115" s="143"/>
      <c r="FU115" s="143"/>
      <c r="FV115" s="143"/>
      <c r="FW115" s="143"/>
      <c r="FX115" s="143"/>
      <c r="FY115" s="143"/>
      <c r="FZ115" s="143"/>
      <c r="GA115" s="143"/>
      <c r="GB115" s="143"/>
      <c r="GC115" s="143"/>
      <c r="GD115" s="143"/>
      <c r="GE115" s="143"/>
      <c r="GF115" s="143"/>
      <c r="GG115" s="143"/>
      <c r="GH115" s="143"/>
      <c r="GI115" s="143"/>
      <c r="GJ115" s="143"/>
      <c r="GK115" s="143"/>
      <c r="GL115" s="143"/>
      <c r="GM115" s="143"/>
      <c r="GN115" s="143"/>
      <c r="GO115" s="143"/>
      <c r="GP115" s="143"/>
      <c r="GQ115" s="143"/>
      <c r="GR115" s="143"/>
      <c r="GS115" s="143"/>
      <c r="GT115" s="143"/>
      <c r="GU115" s="143"/>
    </row>
    <row r="116" spans="1:203" x14ac:dyDescent="0.25">
      <c r="A116" s="704" t="s">
        <v>66</v>
      </c>
      <c r="B116" s="704"/>
      <c r="C116" s="705"/>
      <c r="D116" s="704"/>
      <c r="E116" s="704"/>
      <c r="F116" s="704"/>
      <c r="G116" s="704"/>
      <c r="H116" s="704"/>
      <c r="I116" s="704"/>
      <c r="J116" s="704"/>
      <c r="K116" s="704"/>
      <c r="L116" s="704"/>
      <c r="M116" s="704"/>
      <c r="N116" s="704"/>
      <c r="O116" s="704"/>
      <c r="P116" s="405"/>
      <c r="Q116" s="431">
        <f t="shared" si="163"/>
        <v>95</v>
      </c>
      <c r="R116" s="776">
        <v>6752000</v>
      </c>
      <c r="S116" s="775">
        <v>28282</v>
      </c>
      <c r="T116" s="384">
        <f t="shared" si="129"/>
        <v>1977</v>
      </c>
      <c r="U116" s="428">
        <f t="shared" si="130"/>
        <v>1977</v>
      </c>
      <c r="V116" s="428">
        <f t="shared" si="131"/>
        <v>6</v>
      </c>
      <c r="W116" s="429">
        <f t="shared" si="132"/>
        <v>0</v>
      </c>
      <c r="X116" s="429">
        <f t="shared" si="133"/>
        <v>0</v>
      </c>
      <c r="Y116" s="429">
        <f t="shared" si="134"/>
        <v>0</v>
      </c>
      <c r="Z116" s="429">
        <f t="shared" si="135"/>
        <v>0</v>
      </c>
      <c r="AA116" s="429">
        <f t="shared" si="136"/>
        <v>0</v>
      </c>
      <c r="AB116" s="429">
        <f t="shared" si="137"/>
        <v>1</v>
      </c>
      <c r="AC116" s="429">
        <f t="shared" si="138"/>
        <v>0</v>
      </c>
      <c r="AD116" s="429">
        <f t="shared" si="139"/>
        <v>0</v>
      </c>
      <c r="AE116" s="429">
        <f t="shared" si="140"/>
        <v>0</v>
      </c>
      <c r="AF116" s="429">
        <f t="shared" si="141"/>
        <v>0</v>
      </c>
      <c r="AG116" s="429">
        <f t="shared" si="142"/>
        <v>0</v>
      </c>
      <c r="AH116" s="387">
        <f t="shared" si="143"/>
        <v>0</v>
      </c>
      <c r="AI116" s="792">
        <v>1740</v>
      </c>
      <c r="AJ116" s="766"/>
      <c r="AK116" s="790"/>
      <c r="AL116" s="791"/>
      <c r="AM116" s="413">
        <f t="shared" si="144"/>
        <v>0</v>
      </c>
      <c r="AN116" s="30"/>
      <c r="AO116" s="371" t="str">
        <f t="shared" si="145"/>
        <v>no outlier detected</v>
      </c>
      <c r="AP116" s="371" t="str">
        <f t="shared" si="146"/>
        <v>no outlier detected</v>
      </c>
      <c r="AQ116" s="806" t="str">
        <f t="shared" si="147"/>
        <v>----</v>
      </c>
      <c r="AR116" s="806"/>
      <c r="AS116" s="431">
        <f t="shared" si="148"/>
        <v>118</v>
      </c>
      <c r="AT116" s="432">
        <f t="shared" si="149"/>
        <v>1.1186440677966101</v>
      </c>
      <c r="AU116" s="433">
        <f t="shared" si="150"/>
        <v>7.461640392208575</v>
      </c>
      <c r="AV116" s="433">
        <f t="shared" si="151"/>
        <v>0</v>
      </c>
      <c r="AW116" s="433">
        <f t="shared" si="152"/>
        <v>7.461640392208575</v>
      </c>
      <c r="AX116" s="433" t="str">
        <f t="shared" si="153"/>
        <v>----</v>
      </c>
      <c r="AY116" s="432" t="str">
        <f t="shared" si="154"/>
        <v>----</v>
      </c>
      <c r="AZ116" s="432">
        <f t="shared" si="155"/>
        <v>1.1186440677966101</v>
      </c>
      <c r="BA116" s="434" t="str">
        <f t="shared" si="156"/>
        <v>----</v>
      </c>
      <c r="BB116" s="435">
        <f t="shared" si="157"/>
        <v>0</v>
      </c>
      <c r="BC116" s="434" t="e">
        <f t="shared" si="158"/>
        <v>#VALUE!</v>
      </c>
      <c r="BD116" s="434">
        <f t="shared" si="159"/>
        <v>0</v>
      </c>
      <c r="BE116" s="434" t="e">
        <f t="shared" si="160"/>
        <v>#VALUE!</v>
      </c>
      <c r="BF116" s="436">
        <f t="shared" si="161"/>
        <v>1.1186440677966101</v>
      </c>
      <c r="BG116" s="437">
        <f t="shared" si="162"/>
        <v>1740</v>
      </c>
      <c r="BH116" s="434"/>
      <c r="BI116" s="434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  <c r="FF116" s="143"/>
      <c r="FG116" s="143"/>
      <c r="FH116" s="143"/>
      <c r="FI116" s="143"/>
      <c r="FJ116" s="143"/>
      <c r="FK116" s="143"/>
      <c r="FL116" s="143"/>
      <c r="FM116" s="143"/>
      <c r="FN116" s="143"/>
      <c r="FO116" s="143"/>
      <c r="FP116" s="143"/>
      <c r="FQ116" s="143"/>
      <c r="FR116" s="143"/>
      <c r="FS116" s="143"/>
      <c r="FT116" s="143"/>
      <c r="FU116" s="143"/>
      <c r="FV116" s="143"/>
      <c r="FW116" s="143"/>
      <c r="FX116" s="143"/>
      <c r="FY116" s="143"/>
      <c r="FZ116" s="143"/>
      <c r="GA116" s="143"/>
      <c r="GB116" s="143"/>
      <c r="GC116" s="143"/>
      <c r="GD116" s="143"/>
      <c r="GE116" s="143"/>
      <c r="GF116" s="143"/>
      <c r="GG116" s="143"/>
      <c r="GH116" s="143"/>
      <c r="GI116" s="143"/>
      <c r="GJ116" s="143"/>
      <c r="GK116" s="143"/>
      <c r="GL116" s="143"/>
      <c r="GM116" s="143"/>
      <c r="GN116" s="143"/>
      <c r="GO116" s="143"/>
      <c r="GP116" s="143"/>
      <c r="GQ116" s="143"/>
      <c r="GR116" s="143"/>
      <c r="GS116" s="143"/>
      <c r="GT116" s="143"/>
      <c r="GU116" s="143"/>
    </row>
    <row r="117" spans="1:203" x14ac:dyDescent="0.25">
      <c r="A117" s="704" t="s">
        <v>67</v>
      </c>
      <c r="B117" s="704"/>
      <c r="C117" s="705"/>
      <c r="D117" s="704"/>
      <c r="E117" s="704"/>
      <c r="F117" s="704"/>
      <c r="G117" s="704"/>
      <c r="H117" s="704"/>
      <c r="I117" s="704"/>
      <c r="J117" s="704"/>
      <c r="K117" s="704"/>
      <c r="L117" s="704"/>
      <c r="M117" s="704"/>
      <c r="N117" s="704"/>
      <c r="O117" s="704"/>
      <c r="P117" s="405"/>
      <c r="Q117" s="431">
        <f t="shared" si="163"/>
        <v>96</v>
      </c>
      <c r="R117" s="776">
        <v>6752000</v>
      </c>
      <c r="S117" s="775">
        <v>28657</v>
      </c>
      <c r="T117" s="384">
        <f t="shared" ref="T117:T148" si="164">IF(S117&gt;0,IF(MONTH(S117)&gt;=10,YEAR(S117)+1,YEAR(S117)),"----")</f>
        <v>1978</v>
      </c>
      <c r="U117" s="428">
        <f t="shared" ref="U117:U148" si="165">IF(T117&lt;&gt;"----",T117,-10)</f>
        <v>1978</v>
      </c>
      <c r="V117" s="428">
        <f t="shared" ref="V117:V148" si="166">IF(S117&gt;0,MONTH(S117),"----")</f>
        <v>6</v>
      </c>
      <c r="W117" s="429">
        <f t="shared" ref="W117:W148" si="167">IF(V117=1,1,0)</f>
        <v>0</v>
      </c>
      <c r="X117" s="429">
        <f t="shared" ref="X117:X148" si="168">IF(V117=2,1,0)</f>
        <v>0</v>
      </c>
      <c r="Y117" s="429">
        <f t="shared" ref="Y117:Y148" si="169">IF(V117=3,1,0)</f>
        <v>0</v>
      </c>
      <c r="Z117" s="429">
        <f t="shared" ref="Z117:Z148" si="170">IF(V117=4,1,0)</f>
        <v>0</v>
      </c>
      <c r="AA117" s="429">
        <f t="shared" ref="AA117:AA148" si="171">IF(V117=5,1,0)</f>
        <v>0</v>
      </c>
      <c r="AB117" s="429">
        <f t="shared" ref="AB117:AB148" si="172">IF(V117=6,1,0)</f>
        <v>1</v>
      </c>
      <c r="AC117" s="429">
        <f t="shared" ref="AC117:AC148" si="173">IF(V117=7,1,0)</f>
        <v>0</v>
      </c>
      <c r="AD117" s="429">
        <f t="shared" ref="AD117:AD148" si="174">IF(V117=8,1,0)</f>
        <v>0</v>
      </c>
      <c r="AE117" s="429">
        <f t="shared" ref="AE117:AE148" si="175">IF(V117=9,1,0)</f>
        <v>0</v>
      </c>
      <c r="AF117" s="429">
        <f t="shared" ref="AF117:AF148" si="176">IF(V117=10,1,0)</f>
        <v>0</v>
      </c>
      <c r="AG117" s="429">
        <f t="shared" ref="AG117:AG148" si="177">IF(V117=11,1,0)</f>
        <v>0</v>
      </c>
      <c r="AH117" s="387">
        <f t="shared" ref="AH117:AH148" si="178">IF(V117=12,1,0)</f>
        <v>0</v>
      </c>
      <c r="AI117" s="792">
        <v>3740</v>
      </c>
      <c r="AJ117" s="766"/>
      <c r="AK117" s="790"/>
      <c r="AL117" s="791"/>
      <c r="AM117" s="413">
        <f t="shared" ref="AM117:AM148" si="179">IF(OR(AL117="y",AL117="Y"),1,0)</f>
        <v>0</v>
      </c>
      <c r="AN117" s="30"/>
      <c r="AO117" s="371" t="str">
        <f t="shared" ref="AO117:AO148" si="180">IF(AND(OR($AK$15="&gt;0.4",$AK$15="&lt;-0.4"),AI117&gt;0),IF(AU117&gt;$AO$20,"HIGH OUTLIER DETECTED","no outlier detected"),"----")</f>
        <v>no outlier detected</v>
      </c>
      <c r="AP117" s="371" t="str">
        <f t="shared" ref="AP117:AP148" si="181">IF(AND(OR($AK$15="&lt;-0.4",$AK$15="&gt;0.4"),AI117&gt;0),IF(AU117&lt;$AP$20,"LOW OUTLIER DETECTED","no outlier detected"),"----")</f>
        <v>no outlier detected</v>
      </c>
      <c r="AQ117" s="806" t="str">
        <f t="shared" ref="AQ117:AQ148" si="182">IF(AND($AK$15="-0.4&lt;and&gt;0.4",AI117&gt;0),IF(AU117&gt;$AQ$20,"HIGH OUTLIER DETECTED",IF(AU117&lt;$AR$20,"LOW OUTLIER DETECTED","no outlier detected")),"----")</f>
        <v>----</v>
      </c>
      <c r="AR117" s="806"/>
      <c r="AS117" s="431">
        <f t="shared" ref="AS117:AS148" si="183">IF(AI117&gt;0,RANK(AI117,$AI$21:$AI$170,0),"----")</f>
        <v>49</v>
      </c>
      <c r="AT117" s="432">
        <f t="shared" ref="AT117:AT148" si="184">IF(AS117&lt;&gt;"----",($BM$30+1)/AS117," ")</f>
        <v>2.693877551020408</v>
      </c>
      <c r="AU117" s="433">
        <f t="shared" ref="AU117:AU148" si="185">IF(AI117&gt;0,LN(AI117),"----")</f>
        <v>8.2268408904085781</v>
      </c>
      <c r="AV117" s="433">
        <f t="shared" ref="AV117:AV148" si="186">IF(AI117&gt;0,IF(AM117=1,AU117,0),"----")</f>
        <v>0</v>
      </c>
      <c r="AW117" s="433">
        <f t="shared" ref="AW117:AW148" si="187">IF(AI117&gt;0,IF(AM117=0,AU117,0),"----")</f>
        <v>8.2268408904085781</v>
      </c>
      <c r="AX117" s="433" t="str">
        <f t="shared" ref="AX117:AX148" si="188">IF(AI117&gt;0,IF($BM$29&gt;0,IF(OR(AL117="y",AL117="Y"),1,($BM$31-$BM$29)/$BM$28),"----"),"----")</f>
        <v>----</v>
      </c>
      <c r="AY117" s="432" t="str">
        <f t="shared" ref="AY117:AY148" si="189">IF(AI117&lt;&gt;0,IF($BM$29&gt;0,AX117*AS117,"----"),"----")</f>
        <v>----</v>
      </c>
      <c r="AZ117" s="432">
        <f t="shared" ref="AZ117:AZ148" si="190">IF(AI117&lt;&gt;0,IF($BM$29&gt;0,($BM$31+1)/AY117,($BM$30+1)/AS117),"----")</f>
        <v>2.693877551020408</v>
      </c>
      <c r="BA117" s="434" t="str">
        <f t="shared" ref="BA117:BA148" si="191">IF(AI117&lt;&gt;0,IF($BM$29&gt;0,AU117-$BM$24,"----"),"----")</f>
        <v>----</v>
      </c>
      <c r="BB117" s="435">
        <f t="shared" ref="BB117:BB148" si="192">IF(AI117&gt;0,IF(AM117=1,BA117^2,0),"----")</f>
        <v>0</v>
      </c>
      <c r="BC117" s="434" t="e">
        <f t="shared" ref="BC117:BC148" si="193">IF(AI117&gt;0,IF(AM117=0,BA117^2,0),"----")</f>
        <v>#VALUE!</v>
      </c>
      <c r="BD117" s="434">
        <f t="shared" ref="BD117:BD148" si="194">IF(AI117&gt;0,IF(AM117=1,BA117^3,0),"----")</f>
        <v>0</v>
      </c>
      <c r="BE117" s="434" t="e">
        <f t="shared" ref="BE117:BE148" si="195">IF(AI117&gt;0,IF(AM117=0,BA117^3,0),"----")</f>
        <v>#VALUE!</v>
      </c>
      <c r="BF117" s="436">
        <f t="shared" ref="BF117:BF148" si="196">IF(AZ117="----",0.01,AZ117)</f>
        <v>2.693877551020408</v>
      </c>
      <c r="BG117" s="437">
        <f t="shared" ref="BG117:BG148" si="197">IF(AI117=0,-10,AI117)</f>
        <v>3740</v>
      </c>
      <c r="BH117" s="434"/>
      <c r="BI117" s="434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  <c r="DD117" s="143"/>
      <c r="DE117" s="143"/>
      <c r="DF117" s="143"/>
      <c r="DG117" s="143"/>
      <c r="DH117" s="143"/>
      <c r="DI117" s="143"/>
      <c r="DJ117" s="143"/>
      <c r="DK117" s="143"/>
      <c r="DL117" s="143"/>
      <c r="DM117" s="143"/>
      <c r="DN117" s="143"/>
      <c r="DO117" s="143"/>
      <c r="DP117" s="143"/>
      <c r="DQ117" s="143"/>
      <c r="DR117" s="143"/>
      <c r="DS117" s="143"/>
      <c r="DT117" s="143"/>
      <c r="DU117" s="143"/>
      <c r="DV117" s="143"/>
      <c r="DW117" s="143"/>
      <c r="DX117" s="143"/>
      <c r="DY117" s="143"/>
      <c r="DZ117" s="143"/>
      <c r="EA117" s="143"/>
      <c r="EB117" s="143"/>
      <c r="EC117" s="143"/>
      <c r="ED117" s="143"/>
      <c r="EE117" s="143"/>
      <c r="EF117" s="143"/>
      <c r="EG117" s="143"/>
      <c r="EH117" s="143"/>
      <c r="EI117" s="143"/>
      <c r="EJ117" s="143"/>
      <c r="EK117" s="143"/>
      <c r="EL117" s="143"/>
      <c r="EM117" s="143"/>
      <c r="EN117" s="143"/>
      <c r="EO117" s="143"/>
      <c r="EP117" s="143"/>
      <c r="EQ117" s="143"/>
      <c r="ER117" s="143"/>
      <c r="ES117" s="143"/>
      <c r="ET117" s="143"/>
      <c r="EU117" s="143"/>
      <c r="EV117" s="143"/>
      <c r="EW117" s="143"/>
      <c r="EX117" s="143"/>
      <c r="EY117" s="143"/>
      <c r="EZ117" s="143"/>
      <c r="FA117" s="143"/>
      <c r="FB117" s="143"/>
      <c r="FC117" s="143"/>
      <c r="FD117" s="143"/>
      <c r="FE117" s="143"/>
      <c r="FF117" s="143"/>
      <c r="FG117" s="143"/>
      <c r="FH117" s="143"/>
      <c r="FI117" s="143"/>
      <c r="FJ117" s="143"/>
      <c r="FK117" s="143"/>
      <c r="FL117" s="143"/>
      <c r="FM117" s="143"/>
      <c r="FN117" s="143"/>
      <c r="FO117" s="143"/>
      <c r="FP117" s="143"/>
      <c r="FQ117" s="143"/>
      <c r="FR117" s="143"/>
      <c r="FS117" s="143"/>
      <c r="FT117" s="143"/>
      <c r="FU117" s="143"/>
      <c r="FV117" s="143"/>
      <c r="FW117" s="143"/>
      <c r="FX117" s="143"/>
      <c r="FY117" s="143"/>
      <c r="FZ117" s="143"/>
      <c r="GA117" s="143"/>
      <c r="GB117" s="143"/>
      <c r="GC117" s="143"/>
      <c r="GD117" s="143"/>
      <c r="GE117" s="143"/>
      <c r="GF117" s="143"/>
      <c r="GG117" s="143"/>
      <c r="GH117" s="143"/>
      <c r="GI117" s="143"/>
      <c r="GJ117" s="143"/>
      <c r="GK117" s="143"/>
      <c r="GL117" s="143"/>
      <c r="GM117" s="143"/>
      <c r="GN117" s="143"/>
      <c r="GO117" s="143"/>
      <c r="GP117" s="143"/>
      <c r="GQ117" s="143"/>
      <c r="GR117" s="143"/>
      <c r="GS117" s="143"/>
      <c r="GT117" s="143"/>
      <c r="GU117" s="143"/>
    </row>
    <row r="118" spans="1:203" x14ac:dyDescent="0.25">
      <c r="A118" s="704" t="s">
        <v>68</v>
      </c>
      <c r="B118" s="704"/>
      <c r="C118" s="705"/>
      <c r="D118" s="704"/>
      <c r="E118" s="704"/>
      <c r="F118" s="704"/>
      <c r="G118" s="704"/>
      <c r="H118" s="704"/>
      <c r="I118" s="704"/>
      <c r="J118" s="704"/>
      <c r="K118" s="704"/>
      <c r="L118" s="704"/>
      <c r="M118" s="704"/>
      <c r="N118" s="704"/>
      <c r="O118" s="704"/>
      <c r="P118" s="405"/>
      <c r="Q118" s="431">
        <f t="shared" ref="Q118:Q149" si="198">IF(T118="----","----",IF(AI118=0,"----",IF(AND(Q117="----",Q116="----"),1+Q115,IF(Q117="----",1+Q116,1+Q117))))</f>
        <v>97</v>
      </c>
      <c r="R118" s="776">
        <v>6752000</v>
      </c>
      <c r="S118" s="775">
        <v>29023</v>
      </c>
      <c r="T118" s="384">
        <f t="shared" si="164"/>
        <v>1979</v>
      </c>
      <c r="U118" s="428">
        <f t="shared" si="165"/>
        <v>1979</v>
      </c>
      <c r="V118" s="428">
        <f t="shared" si="166"/>
        <v>6</v>
      </c>
      <c r="W118" s="429">
        <f t="shared" si="167"/>
        <v>0</v>
      </c>
      <c r="X118" s="429">
        <f t="shared" si="168"/>
        <v>0</v>
      </c>
      <c r="Y118" s="429">
        <f t="shared" si="169"/>
        <v>0</v>
      </c>
      <c r="Z118" s="429">
        <f t="shared" si="170"/>
        <v>0</v>
      </c>
      <c r="AA118" s="429">
        <f t="shared" si="171"/>
        <v>0</v>
      </c>
      <c r="AB118" s="429">
        <f t="shared" si="172"/>
        <v>1</v>
      </c>
      <c r="AC118" s="429">
        <f t="shared" si="173"/>
        <v>0</v>
      </c>
      <c r="AD118" s="429">
        <f t="shared" si="174"/>
        <v>0</v>
      </c>
      <c r="AE118" s="429">
        <f t="shared" si="175"/>
        <v>0</v>
      </c>
      <c r="AF118" s="429">
        <f t="shared" si="176"/>
        <v>0</v>
      </c>
      <c r="AG118" s="429">
        <f t="shared" si="177"/>
        <v>0</v>
      </c>
      <c r="AH118" s="387">
        <f t="shared" si="178"/>
        <v>0</v>
      </c>
      <c r="AI118" s="792">
        <v>3290</v>
      </c>
      <c r="AJ118" s="766"/>
      <c r="AK118" s="790"/>
      <c r="AL118" s="791"/>
      <c r="AM118" s="413">
        <f t="shared" si="179"/>
        <v>0</v>
      </c>
      <c r="AN118" s="30"/>
      <c r="AO118" s="371" t="str">
        <f t="shared" si="180"/>
        <v>no outlier detected</v>
      </c>
      <c r="AP118" s="371" t="str">
        <f t="shared" si="181"/>
        <v>no outlier detected</v>
      </c>
      <c r="AQ118" s="806" t="str">
        <f t="shared" si="182"/>
        <v>----</v>
      </c>
      <c r="AR118" s="806"/>
      <c r="AS118" s="431">
        <f t="shared" si="183"/>
        <v>60</v>
      </c>
      <c r="AT118" s="432">
        <f t="shared" si="184"/>
        <v>2.2000000000000002</v>
      </c>
      <c r="AU118" s="433">
        <f t="shared" si="185"/>
        <v>8.0986428437594178</v>
      </c>
      <c r="AV118" s="433">
        <f t="shared" si="186"/>
        <v>0</v>
      </c>
      <c r="AW118" s="433">
        <f t="shared" si="187"/>
        <v>8.0986428437594178</v>
      </c>
      <c r="AX118" s="433" t="str">
        <f t="shared" si="188"/>
        <v>----</v>
      </c>
      <c r="AY118" s="432" t="str">
        <f t="shared" si="189"/>
        <v>----</v>
      </c>
      <c r="AZ118" s="432">
        <f t="shared" si="190"/>
        <v>2.2000000000000002</v>
      </c>
      <c r="BA118" s="434" t="str">
        <f t="shared" si="191"/>
        <v>----</v>
      </c>
      <c r="BB118" s="435">
        <f t="shared" si="192"/>
        <v>0</v>
      </c>
      <c r="BC118" s="434" t="e">
        <f t="shared" si="193"/>
        <v>#VALUE!</v>
      </c>
      <c r="BD118" s="434">
        <f t="shared" si="194"/>
        <v>0</v>
      </c>
      <c r="BE118" s="434" t="e">
        <f t="shared" si="195"/>
        <v>#VALUE!</v>
      </c>
      <c r="BF118" s="436">
        <f t="shared" si="196"/>
        <v>2.2000000000000002</v>
      </c>
      <c r="BG118" s="437">
        <f t="shared" si="197"/>
        <v>3290</v>
      </c>
      <c r="BH118" s="434"/>
      <c r="BI118" s="434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  <c r="DD118" s="143"/>
      <c r="DE118" s="143"/>
      <c r="DF118" s="143"/>
      <c r="DG118" s="143"/>
      <c r="DH118" s="143"/>
      <c r="DI118" s="143"/>
      <c r="DJ118" s="143"/>
      <c r="DK118" s="143"/>
      <c r="DL118" s="143"/>
      <c r="DM118" s="143"/>
      <c r="DN118" s="143"/>
      <c r="DO118" s="143"/>
      <c r="DP118" s="143"/>
      <c r="DQ118" s="143"/>
      <c r="DR118" s="143"/>
      <c r="DS118" s="143"/>
      <c r="DT118" s="143"/>
      <c r="DU118" s="143"/>
      <c r="DV118" s="143"/>
      <c r="DW118" s="143"/>
      <c r="DX118" s="143"/>
      <c r="DY118" s="143"/>
      <c r="DZ118" s="143"/>
      <c r="EA118" s="143"/>
      <c r="EB118" s="143"/>
      <c r="EC118" s="143"/>
      <c r="ED118" s="143"/>
      <c r="EE118" s="143"/>
      <c r="EF118" s="143"/>
      <c r="EG118" s="143"/>
      <c r="EH118" s="143"/>
      <c r="EI118" s="143"/>
      <c r="EJ118" s="143"/>
      <c r="EK118" s="143"/>
      <c r="EL118" s="143"/>
      <c r="EM118" s="143"/>
      <c r="EN118" s="143"/>
      <c r="EO118" s="143"/>
      <c r="EP118" s="143"/>
      <c r="EQ118" s="143"/>
      <c r="ER118" s="143"/>
      <c r="ES118" s="143"/>
      <c r="ET118" s="143"/>
      <c r="EU118" s="143"/>
      <c r="EV118" s="143"/>
      <c r="EW118" s="143"/>
      <c r="EX118" s="143"/>
      <c r="EY118" s="143"/>
      <c r="EZ118" s="143"/>
      <c r="FA118" s="143"/>
      <c r="FB118" s="143"/>
      <c r="FC118" s="143"/>
      <c r="FD118" s="143"/>
      <c r="FE118" s="143"/>
      <c r="FF118" s="143"/>
      <c r="FG118" s="143"/>
      <c r="FH118" s="143"/>
      <c r="FI118" s="143"/>
      <c r="FJ118" s="143"/>
      <c r="FK118" s="143"/>
      <c r="FL118" s="143"/>
      <c r="FM118" s="143"/>
      <c r="FN118" s="143"/>
      <c r="FO118" s="143"/>
      <c r="FP118" s="143"/>
      <c r="FQ118" s="143"/>
      <c r="FR118" s="143"/>
      <c r="FS118" s="143"/>
      <c r="FT118" s="143"/>
      <c r="FU118" s="143"/>
      <c r="FV118" s="143"/>
      <c r="FW118" s="143"/>
      <c r="FX118" s="143"/>
      <c r="FY118" s="143"/>
      <c r="FZ118" s="143"/>
      <c r="GA118" s="143"/>
      <c r="GB118" s="143"/>
      <c r="GC118" s="143"/>
      <c r="GD118" s="143"/>
      <c r="GE118" s="143"/>
      <c r="GF118" s="143"/>
      <c r="GG118" s="143"/>
      <c r="GH118" s="143"/>
      <c r="GI118" s="143"/>
      <c r="GJ118" s="143"/>
      <c r="GK118" s="143"/>
      <c r="GL118" s="143"/>
      <c r="GM118" s="143"/>
      <c r="GN118" s="143"/>
      <c r="GO118" s="143"/>
      <c r="GP118" s="143"/>
      <c r="GQ118" s="143"/>
      <c r="GR118" s="143"/>
      <c r="GS118" s="143"/>
      <c r="GT118" s="143"/>
      <c r="GU118" s="143"/>
    </row>
    <row r="119" spans="1:203" x14ac:dyDescent="0.25">
      <c r="A119" s="704" t="s">
        <v>69</v>
      </c>
      <c r="B119" s="704"/>
      <c r="C119" s="705"/>
      <c r="D119" s="704"/>
      <c r="E119" s="704"/>
      <c r="F119" s="704"/>
      <c r="G119" s="704"/>
      <c r="H119" s="704"/>
      <c r="I119" s="704"/>
      <c r="J119" s="704"/>
      <c r="K119" s="704"/>
      <c r="L119" s="704"/>
      <c r="M119" s="704"/>
      <c r="N119" s="704"/>
      <c r="O119" s="704"/>
      <c r="P119" s="405"/>
      <c r="Q119" s="431">
        <f t="shared" si="198"/>
        <v>98</v>
      </c>
      <c r="R119" s="776">
        <v>6752000</v>
      </c>
      <c r="S119" s="775">
        <v>29384</v>
      </c>
      <c r="T119" s="384">
        <f t="shared" si="164"/>
        <v>1980</v>
      </c>
      <c r="U119" s="428">
        <f t="shared" si="165"/>
        <v>1980</v>
      </c>
      <c r="V119" s="428">
        <f t="shared" si="166"/>
        <v>6</v>
      </c>
      <c r="W119" s="429">
        <f t="shared" si="167"/>
        <v>0</v>
      </c>
      <c r="X119" s="429">
        <f t="shared" si="168"/>
        <v>0</v>
      </c>
      <c r="Y119" s="429">
        <f t="shared" si="169"/>
        <v>0</v>
      </c>
      <c r="Z119" s="429">
        <f t="shared" si="170"/>
        <v>0</v>
      </c>
      <c r="AA119" s="429">
        <f t="shared" si="171"/>
        <v>0</v>
      </c>
      <c r="AB119" s="429">
        <f t="shared" si="172"/>
        <v>1</v>
      </c>
      <c r="AC119" s="429">
        <f t="shared" si="173"/>
        <v>0</v>
      </c>
      <c r="AD119" s="429">
        <f t="shared" si="174"/>
        <v>0</v>
      </c>
      <c r="AE119" s="429">
        <f t="shared" si="175"/>
        <v>0</v>
      </c>
      <c r="AF119" s="429">
        <f t="shared" si="176"/>
        <v>0</v>
      </c>
      <c r="AG119" s="429">
        <f t="shared" si="177"/>
        <v>0</v>
      </c>
      <c r="AH119" s="387">
        <f t="shared" si="178"/>
        <v>0</v>
      </c>
      <c r="AI119" s="792">
        <v>3860</v>
      </c>
      <c r="AJ119" s="766"/>
      <c r="AK119" s="790"/>
      <c r="AL119" s="791"/>
      <c r="AM119" s="413">
        <f t="shared" si="179"/>
        <v>0</v>
      </c>
      <c r="AN119" s="30"/>
      <c r="AO119" s="371" t="str">
        <f t="shared" si="180"/>
        <v>no outlier detected</v>
      </c>
      <c r="AP119" s="371" t="str">
        <f t="shared" si="181"/>
        <v>no outlier detected</v>
      </c>
      <c r="AQ119" s="806" t="str">
        <f t="shared" si="182"/>
        <v>----</v>
      </c>
      <c r="AR119" s="806"/>
      <c r="AS119" s="431">
        <f t="shared" si="183"/>
        <v>44</v>
      </c>
      <c r="AT119" s="432">
        <f t="shared" si="184"/>
        <v>3</v>
      </c>
      <c r="AU119" s="433">
        <f t="shared" si="185"/>
        <v>8.258422462458876</v>
      </c>
      <c r="AV119" s="433">
        <f t="shared" si="186"/>
        <v>0</v>
      </c>
      <c r="AW119" s="433">
        <f t="shared" si="187"/>
        <v>8.258422462458876</v>
      </c>
      <c r="AX119" s="433" t="str">
        <f t="shared" si="188"/>
        <v>----</v>
      </c>
      <c r="AY119" s="432" t="str">
        <f t="shared" si="189"/>
        <v>----</v>
      </c>
      <c r="AZ119" s="432">
        <f t="shared" si="190"/>
        <v>3</v>
      </c>
      <c r="BA119" s="434" t="str">
        <f t="shared" si="191"/>
        <v>----</v>
      </c>
      <c r="BB119" s="435">
        <f t="shared" si="192"/>
        <v>0</v>
      </c>
      <c r="BC119" s="434" t="e">
        <f t="shared" si="193"/>
        <v>#VALUE!</v>
      </c>
      <c r="BD119" s="434">
        <f t="shared" si="194"/>
        <v>0</v>
      </c>
      <c r="BE119" s="434" t="e">
        <f t="shared" si="195"/>
        <v>#VALUE!</v>
      </c>
      <c r="BF119" s="436">
        <f t="shared" si="196"/>
        <v>3</v>
      </c>
      <c r="BG119" s="437">
        <f t="shared" si="197"/>
        <v>3860</v>
      </c>
      <c r="BH119" s="434"/>
      <c r="BI119" s="434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  <c r="DD119" s="143"/>
      <c r="DE119" s="143"/>
      <c r="DF119" s="143"/>
      <c r="DG119" s="143"/>
      <c r="DH119" s="143"/>
      <c r="DI119" s="143"/>
      <c r="DJ119" s="143"/>
      <c r="DK119" s="143"/>
      <c r="DL119" s="143"/>
      <c r="DM119" s="143"/>
      <c r="DN119" s="143"/>
      <c r="DO119" s="143"/>
      <c r="DP119" s="143"/>
      <c r="DQ119" s="143"/>
      <c r="DR119" s="143"/>
      <c r="DS119" s="143"/>
      <c r="DT119" s="143"/>
      <c r="DU119" s="143"/>
      <c r="DV119" s="143"/>
      <c r="DW119" s="143"/>
      <c r="DX119" s="143"/>
      <c r="DY119" s="143"/>
      <c r="DZ119" s="143"/>
      <c r="EA119" s="143"/>
      <c r="EB119" s="143"/>
      <c r="EC119" s="143"/>
      <c r="ED119" s="143"/>
      <c r="EE119" s="143"/>
      <c r="EF119" s="143"/>
      <c r="EG119" s="143"/>
      <c r="EH119" s="143"/>
      <c r="EI119" s="143"/>
      <c r="EJ119" s="143"/>
      <c r="EK119" s="143"/>
      <c r="EL119" s="143"/>
      <c r="EM119" s="143"/>
      <c r="EN119" s="143"/>
      <c r="EO119" s="143"/>
      <c r="EP119" s="143"/>
      <c r="EQ119" s="143"/>
      <c r="ER119" s="143"/>
      <c r="ES119" s="143"/>
      <c r="ET119" s="143"/>
      <c r="EU119" s="143"/>
      <c r="EV119" s="143"/>
      <c r="EW119" s="143"/>
      <c r="EX119" s="143"/>
      <c r="EY119" s="143"/>
      <c r="EZ119" s="143"/>
      <c r="FA119" s="143"/>
      <c r="FB119" s="143"/>
      <c r="FC119" s="143"/>
      <c r="FD119" s="143"/>
      <c r="FE119" s="143"/>
      <c r="FF119" s="143"/>
      <c r="FG119" s="143"/>
      <c r="FH119" s="143"/>
      <c r="FI119" s="143"/>
      <c r="FJ119" s="143"/>
      <c r="FK119" s="143"/>
      <c r="FL119" s="143"/>
      <c r="FM119" s="143"/>
      <c r="FN119" s="143"/>
      <c r="FO119" s="143"/>
      <c r="FP119" s="143"/>
      <c r="FQ119" s="143"/>
      <c r="FR119" s="143"/>
      <c r="FS119" s="143"/>
      <c r="FT119" s="143"/>
      <c r="FU119" s="143"/>
      <c r="FV119" s="143"/>
      <c r="FW119" s="143"/>
      <c r="FX119" s="143"/>
      <c r="FY119" s="143"/>
      <c r="FZ119" s="143"/>
      <c r="GA119" s="143"/>
      <c r="GB119" s="143"/>
      <c r="GC119" s="143"/>
      <c r="GD119" s="143"/>
      <c r="GE119" s="143"/>
      <c r="GF119" s="143"/>
      <c r="GG119" s="143"/>
      <c r="GH119" s="143"/>
      <c r="GI119" s="143"/>
      <c r="GJ119" s="143"/>
      <c r="GK119" s="143"/>
      <c r="GL119" s="143"/>
      <c r="GM119" s="143"/>
      <c r="GN119" s="143"/>
      <c r="GO119" s="143"/>
      <c r="GP119" s="143"/>
      <c r="GQ119" s="143"/>
      <c r="GR119" s="143"/>
      <c r="GS119" s="143"/>
      <c r="GT119" s="143"/>
      <c r="GU119" s="143"/>
    </row>
    <row r="120" spans="1:203" x14ac:dyDescent="0.25">
      <c r="A120" s="704" t="s">
        <v>70</v>
      </c>
      <c r="B120" s="704"/>
      <c r="C120" s="705"/>
      <c r="D120" s="704"/>
      <c r="E120" s="704"/>
      <c r="F120" s="704"/>
      <c r="G120" s="704"/>
      <c r="H120" s="704"/>
      <c r="I120" s="704"/>
      <c r="J120" s="704"/>
      <c r="K120" s="704"/>
      <c r="L120" s="704"/>
      <c r="M120" s="704"/>
      <c r="N120" s="704"/>
      <c r="O120" s="704"/>
      <c r="P120" s="405"/>
      <c r="Q120" s="540">
        <f t="shared" si="198"/>
        <v>99</v>
      </c>
      <c r="R120" s="777">
        <v>6752000</v>
      </c>
      <c r="S120" s="778">
        <v>29745</v>
      </c>
      <c r="T120" s="539">
        <f t="shared" si="164"/>
        <v>1981</v>
      </c>
      <c r="U120" s="428">
        <f t="shared" si="165"/>
        <v>1981</v>
      </c>
      <c r="V120" s="428">
        <f t="shared" si="166"/>
        <v>6</v>
      </c>
      <c r="W120" s="429">
        <f t="shared" si="167"/>
        <v>0</v>
      </c>
      <c r="X120" s="429">
        <f t="shared" si="168"/>
        <v>0</v>
      </c>
      <c r="Y120" s="429">
        <f t="shared" si="169"/>
        <v>0</v>
      </c>
      <c r="Z120" s="429">
        <f t="shared" si="170"/>
        <v>0</v>
      </c>
      <c r="AA120" s="429">
        <f t="shared" si="171"/>
        <v>0</v>
      </c>
      <c r="AB120" s="429">
        <f t="shared" si="172"/>
        <v>1</v>
      </c>
      <c r="AC120" s="429">
        <f t="shared" si="173"/>
        <v>0</v>
      </c>
      <c r="AD120" s="429">
        <f t="shared" si="174"/>
        <v>0</v>
      </c>
      <c r="AE120" s="429">
        <f t="shared" si="175"/>
        <v>0</v>
      </c>
      <c r="AF120" s="429">
        <f t="shared" si="176"/>
        <v>0</v>
      </c>
      <c r="AG120" s="429">
        <f t="shared" si="177"/>
        <v>0</v>
      </c>
      <c r="AH120" s="387">
        <f t="shared" si="178"/>
        <v>0</v>
      </c>
      <c r="AI120" s="793">
        <v>2420</v>
      </c>
      <c r="AJ120" s="784"/>
      <c r="AK120" s="787"/>
      <c r="AL120" s="788"/>
      <c r="AM120" s="413">
        <f t="shared" si="179"/>
        <v>0</v>
      </c>
      <c r="AN120" s="30"/>
      <c r="AO120" s="372" t="str">
        <f t="shared" si="180"/>
        <v>no outlier detected</v>
      </c>
      <c r="AP120" s="372" t="str">
        <f t="shared" si="181"/>
        <v>no outlier detected</v>
      </c>
      <c r="AQ120" s="807" t="str">
        <f t="shared" si="182"/>
        <v>----</v>
      </c>
      <c r="AR120" s="807"/>
      <c r="AS120" s="540">
        <f t="shared" si="183"/>
        <v>94</v>
      </c>
      <c r="AT120" s="541">
        <f t="shared" si="184"/>
        <v>1.4042553191489362</v>
      </c>
      <c r="AU120" s="542">
        <f t="shared" si="185"/>
        <v>7.7915228191507317</v>
      </c>
      <c r="AV120" s="542">
        <f t="shared" si="186"/>
        <v>0</v>
      </c>
      <c r="AW120" s="542">
        <f t="shared" si="187"/>
        <v>7.7915228191507317</v>
      </c>
      <c r="AX120" s="542" t="str">
        <f t="shared" si="188"/>
        <v>----</v>
      </c>
      <c r="AY120" s="541" t="str">
        <f t="shared" si="189"/>
        <v>----</v>
      </c>
      <c r="AZ120" s="541">
        <f t="shared" si="190"/>
        <v>1.4042553191489362</v>
      </c>
      <c r="BA120" s="434" t="str">
        <f t="shared" si="191"/>
        <v>----</v>
      </c>
      <c r="BB120" s="435">
        <f t="shared" si="192"/>
        <v>0</v>
      </c>
      <c r="BC120" s="434" t="e">
        <f t="shared" si="193"/>
        <v>#VALUE!</v>
      </c>
      <c r="BD120" s="434">
        <f t="shared" si="194"/>
        <v>0</v>
      </c>
      <c r="BE120" s="434" t="e">
        <f t="shared" si="195"/>
        <v>#VALUE!</v>
      </c>
      <c r="BF120" s="436">
        <f t="shared" si="196"/>
        <v>1.4042553191489362</v>
      </c>
      <c r="BG120" s="437">
        <f t="shared" si="197"/>
        <v>2420</v>
      </c>
      <c r="BH120" s="434"/>
      <c r="BI120" s="434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  <c r="DD120" s="143"/>
      <c r="DE120" s="143"/>
      <c r="DF120" s="143"/>
      <c r="DG120" s="143"/>
      <c r="DH120" s="143"/>
      <c r="DI120" s="143"/>
      <c r="DJ120" s="143"/>
      <c r="DK120" s="143"/>
      <c r="DL120" s="143"/>
      <c r="DM120" s="143"/>
      <c r="DN120" s="143"/>
      <c r="DO120" s="143"/>
      <c r="DP120" s="143"/>
      <c r="DQ120" s="143"/>
      <c r="DR120" s="143"/>
      <c r="DS120" s="143"/>
      <c r="DT120" s="143"/>
      <c r="DU120" s="143"/>
      <c r="DV120" s="143"/>
      <c r="DW120" s="143"/>
      <c r="DX120" s="143"/>
      <c r="DY120" s="143"/>
      <c r="DZ120" s="143"/>
      <c r="EA120" s="143"/>
      <c r="EB120" s="143"/>
      <c r="EC120" s="143"/>
      <c r="ED120" s="143"/>
      <c r="EE120" s="143"/>
      <c r="EF120" s="143"/>
      <c r="EG120" s="143"/>
      <c r="EH120" s="143"/>
      <c r="EI120" s="143"/>
      <c r="EJ120" s="143"/>
      <c r="EK120" s="143"/>
      <c r="EL120" s="143"/>
      <c r="EM120" s="143"/>
      <c r="EN120" s="143"/>
      <c r="EO120" s="143"/>
      <c r="EP120" s="143"/>
      <c r="EQ120" s="143"/>
      <c r="ER120" s="143"/>
      <c r="ES120" s="143"/>
      <c r="ET120" s="143"/>
      <c r="EU120" s="143"/>
      <c r="EV120" s="143"/>
      <c r="EW120" s="143"/>
      <c r="EX120" s="143"/>
      <c r="EY120" s="143"/>
      <c r="EZ120" s="143"/>
      <c r="FA120" s="143"/>
      <c r="FB120" s="143"/>
      <c r="FC120" s="143"/>
      <c r="FD120" s="143"/>
      <c r="FE120" s="143"/>
      <c r="FF120" s="143"/>
      <c r="FG120" s="143"/>
      <c r="FH120" s="143"/>
      <c r="FI120" s="143"/>
      <c r="FJ120" s="143"/>
      <c r="FK120" s="143"/>
      <c r="FL120" s="143"/>
      <c r="FM120" s="143"/>
      <c r="FN120" s="143"/>
      <c r="FO120" s="143"/>
      <c r="FP120" s="143"/>
      <c r="FQ120" s="143"/>
      <c r="FR120" s="143"/>
      <c r="FS120" s="143"/>
      <c r="FT120" s="143"/>
      <c r="FU120" s="143"/>
      <c r="FV120" s="143"/>
      <c r="FW120" s="143"/>
      <c r="FX120" s="143"/>
      <c r="FY120" s="143"/>
      <c r="FZ120" s="143"/>
      <c r="GA120" s="143"/>
      <c r="GB120" s="143"/>
      <c r="GC120" s="143"/>
      <c r="GD120" s="143"/>
      <c r="GE120" s="143"/>
      <c r="GF120" s="143"/>
      <c r="GG120" s="143"/>
      <c r="GH120" s="143"/>
      <c r="GI120" s="143"/>
      <c r="GJ120" s="143"/>
      <c r="GK120" s="143"/>
      <c r="GL120" s="143"/>
      <c r="GM120" s="143"/>
      <c r="GN120" s="143"/>
      <c r="GO120" s="143"/>
      <c r="GP120" s="143"/>
      <c r="GQ120" s="143"/>
      <c r="GR120" s="143"/>
      <c r="GS120" s="143"/>
      <c r="GT120" s="143"/>
      <c r="GU120" s="143"/>
    </row>
    <row r="121" spans="1:203" x14ac:dyDescent="0.25">
      <c r="A121" s="704" t="s">
        <v>71</v>
      </c>
      <c r="B121" s="704"/>
      <c r="C121" s="705"/>
      <c r="D121" s="704"/>
      <c r="E121" s="704"/>
      <c r="F121" s="704"/>
      <c r="G121" s="704"/>
      <c r="H121" s="704"/>
      <c r="I121" s="704"/>
      <c r="J121" s="704"/>
      <c r="K121" s="704"/>
      <c r="L121" s="704"/>
      <c r="M121" s="704"/>
      <c r="N121" s="704"/>
      <c r="O121" s="704"/>
      <c r="P121" s="405"/>
      <c r="Q121" s="431">
        <f t="shared" si="198"/>
        <v>100</v>
      </c>
      <c r="R121" s="776">
        <v>6752000</v>
      </c>
      <c r="S121" s="775">
        <v>30132</v>
      </c>
      <c r="T121" s="384">
        <f t="shared" si="164"/>
        <v>1982</v>
      </c>
      <c r="U121" s="428">
        <f t="shared" si="165"/>
        <v>1982</v>
      </c>
      <c r="V121" s="428">
        <f t="shared" si="166"/>
        <v>6</v>
      </c>
      <c r="W121" s="429">
        <f t="shared" si="167"/>
        <v>0</v>
      </c>
      <c r="X121" s="429">
        <f t="shared" si="168"/>
        <v>0</v>
      </c>
      <c r="Y121" s="429">
        <f t="shared" si="169"/>
        <v>0</v>
      </c>
      <c r="Z121" s="429">
        <f t="shared" si="170"/>
        <v>0</v>
      </c>
      <c r="AA121" s="429">
        <f t="shared" si="171"/>
        <v>0</v>
      </c>
      <c r="AB121" s="429">
        <f t="shared" si="172"/>
        <v>1</v>
      </c>
      <c r="AC121" s="429">
        <f t="shared" si="173"/>
        <v>0</v>
      </c>
      <c r="AD121" s="429">
        <f t="shared" si="174"/>
        <v>0</v>
      </c>
      <c r="AE121" s="429">
        <f t="shared" si="175"/>
        <v>0</v>
      </c>
      <c r="AF121" s="429">
        <f t="shared" si="176"/>
        <v>0</v>
      </c>
      <c r="AG121" s="429">
        <f t="shared" si="177"/>
        <v>0</v>
      </c>
      <c r="AH121" s="387">
        <f t="shared" si="178"/>
        <v>0</v>
      </c>
      <c r="AI121" s="792">
        <v>3170</v>
      </c>
      <c r="AJ121" s="766"/>
      <c r="AK121" s="790"/>
      <c r="AL121" s="791"/>
      <c r="AM121" s="413">
        <f t="shared" si="179"/>
        <v>0</v>
      </c>
      <c r="AN121" s="30"/>
      <c r="AO121" s="371" t="str">
        <f t="shared" si="180"/>
        <v>no outlier detected</v>
      </c>
      <c r="AP121" s="371" t="str">
        <f t="shared" si="181"/>
        <v>no outlier detected</v>
      </c>
      <c r="AQ121" s="806" t="str">
        <f t="shared" si="182"/>
        <v>----</v>
      </c>
      <c r="AR121" s="806"/>
      <c r="AS121" s="431">
        <f t="shared" si="183"/>
        <v>65</v>
      </c>
      <c r="AT121" s="432">
        <f t="shared" si="184"/>
        <v>2.0307692307692307</v>
      </c>
      <c r="AU121" s="433">
        <f t="shared" si="185"/>
        <v>8.0614868668713271</v>
      </c>
      <c r="AV121" s="433">
        <f t="shared" si="186"/>
        <v>0</v>
      </c>
      <c r="AW121" s="433">
        <f t="shared" si="187"/>
        <v>8.0614868668713271</v>
      </c>
      <c r="AX121" s="433" t="str">
        <f t="shared" si="188"/>
        <v>----</v>
      </c>
      <c r="AY121" s="432" t="str">
        <f t="shared" si="189"/>
        <v>----</v>
      </c>
      <c r="AZ121" s="432">
        <f t="shared" si="190"/>
        <v>2.0307692307692307</v>
      </c>
      <c r="BA121" s="434" t="str">
        <f t="shared" si="191"/>
        <v>----</v>
      </c>
      <c r="BB121" s="435">
        <f t="shared" si="192"/>
        <v>0</v>
      </c>
      <c r="BC121" s="434" t="e">
        <f t="shared" si="193"/>
        <v>#VALUE!</v>
      </c>
      <c r="BD121" s="434">
        <f t="shared" si="194"/>
        <v>0</v>
      </c>
      <c r="BE121" s="434" t="e">
        <f t="shared" si="195"/>
        <v>#VALUE!</v>
      </c>
      <c r="BF121" s="436">
        <f t="shared" si="196"/>
        <v>2.0307692307692307</v>
      </c>
      <c r="BG121" s="437">
        <f t="shared" si="197"/>
        <v>3170</v>
      </c>
      <c r="BH121" s="434"/>
      <c r="BI121" s="434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  <c r="DD121" s="143"/>
      <c r="DE121" s="143"/>
      <c r="DF121" s="143"/>
      <c r="DG121" s="143"/>
      <c r="DH121" s="143"/>
      <c r="DI121" s="143"/>
      <c r="DJ121" s="143"/>
      <c r="DK121" s="143"/>
      <c r="DL121" s="143"/>
      <c r="DM121" s="143"/>
      <c r="DN121" s="143"/>
      <c r="DO121" s="143"/>
      <c r="DP121" s="143"/>
      <c r="DQ121" s="143"/>
      <c r="DR121" s="143"/>
      <c r="DS121" s="143"/>
      <c r="DT121" s="143"/>
      <c r="DU121" s="143"/>
      <c r="DV121" s="143"/>
      <c r="DW121" s="143"/>
      <c r="DX121" s="143"/>
      <c r="DY121" s="143"/>
      <c r="DZ121" s="143"/>
      <c r="EA121" s="143"/>
      <c r="EB121" s="143"/>
      <c r="EC121" s="143"/>
      <c r="ED121" s="143"/>
      <c r="EE121" s="143"/>
      <c r="EF121" s="143"/>
      <c r="EG121" s="143"/>
      <c r="EH121" s="143"/>
      <c r="EI121" s="143"/>
      <c r="EJ121" s="143"/>
      <c r="EK121" s="143"/>
      <c r="EL121" s="143"/>
      <c r="EM121" s="143"/>
      <c r="EN121" s="143"/>
      <c r="EO121" s="143"/>
      <c r="EP121" s="143"/>
      <c r="EQ121" s="143"/>
      <c r="ER121" s="143"/>
      <c r="ES121" s="143"/>
      <c r="ET121" s="143"/>
      <c r="EU121" s="143"/>
      <c r="EV121" s="143"/>
      <c r="EW121" s="143"/>
      <c r="EX121" s="143"/>
      <c r="EY121" s="143"/>
      <c r="EZ121" s="143"/>
      <c r="FA121" s="143"/>
      <c r="FB121" s="143"/>
      <c r="FC121" s="143"/>
      <c r="FD121" s="143"/>
      <c r="FE121" s="143"/>
      <c r="FF121" s="143"/>
      <c r="FG121" s="143"/>
      <c r="FH121" s="143"/>
      <c r="FI121" s="143"/>
      <c r="FJ121" s="143"/>
      <c r="FK121" s="143"/>
      <c r="FL121" s="143"/>
      <c r="FM121" s="143"/>
      <c r="FN121" s="143"/>
      <c r="FO121" s="143"/>
      <c r="FP121" s="143"/>
      <c r="FQ121" s="143"/>
      <c r="FR121" s="143"/>
      <c r="FS121" s="143"/>
      <c r="FT121" s="143"/>
      <c r="FU121" s="143"/>
      <c r="FV121" s="143"/>
      <c r="FW121" s="143"/>
      <c r="FX121" s="143"/>
      <c r="FY121" s="143"/>
      <c r="FZ121" s="143"/>
      <c r="GA121" s="143"/>
      <c r="GB121" s="143"/>
      <c r="GC121" s="143"/>
      <c r="GD121" s="143"/>
      <c r="GE121" s="143"/>
      <c r="GF121" s="143"/>
      <c r="GG121" s="143"/>
      <c r="GH121" s="143"/>
      <c r="GI121" s="143"/>
      <c r="GJ121" s="143"/>
      <c r="GK121" s="143"/>
      <c r="GL121" s="143"/>
      <c r="GM121" s="143"/>
      <c r="GN121" s="143"/>
      <c r="GO121" s="143"/>
      <c r="GP121" s="143"/>
      <c r="GQ121" s="143"/>
      <c r="GR121" s="143"/>
      <c r="GS121" s="143"/>
      <c r="GT121" s="143"/>
      <c r="GU121" s="143"/>
    </row>
    <row r="122" spans="1:203" x14ac:dyDescent="0.25">
      <c r="A122" s="704" t="s">
        <v>9</v>
      </c>
      <c r="B122" s="704"/>
      <c r="C122" s="705"/>
      <c r="D122" s="704"/>
      <c r="E122" s="704"/>
      <c r="F122" s="704"/>
      <c r="G122" s="704"/>
      <c r="H122" s="704"/>
      <c r="I122" s="704"/>
      <c r="J122" s="704"/>
      <c r="K122" s="704"/>
      <c r="L122" s="704"/>
      <c r="M122" s="704"/>
      <c r="N122" s="704"/>
      <c r="O122" s="704"/>
      <c r="P122" s="405"/>
      <c r="Q122" s="431">
        <f t="shared" si="198"/>
        <v>101</v>
      </c>
      <c r="R122" s="776">
        <v>6752000</v>
      </c>
      <c r="S122" s="775">
        <v>30488</v>
      </c>
      <c r="T122" s="384">
        <f t="shared" si="164"/>
        <v>1983</v>
      </c>
      <c r="U122" s="428">
        <f t="shared" si="165"/>
        <v>1983</v>
      </c>
      <c r="V122" s="428">
        <f t="shared" si="166"/>
        <v>6</v>
      </c>
      <c r="W122" s="429">
        <f t="shared" si="167"/>
        <v>0</v>
      </c>
      <c r="X122" s="429">
        <f t="shared" si="168"/>
        <v>0</v>
      </c>
      <c r="Y122" s="429">
        <f t="shared" si="169"/>
        <v>0</v>
      </c>
      <c r="Z122" s="429">
        <f t="shared" si="170"/>
        <v>0</v>
      </c>
      <c r="AA122" s="429">
        <f t="shared" si="171"/>
        <v>0</v>
      </c>
      <c r="AB122" s="429">
        <f t="shared" si="172"/>
        <v>1</v>
      </c>
      <c r="AC122" s="429">
        <f t="shared" si="173"/>
        <v>0</v>
      </c>
      <c r="AD122" s="429">
        <f t="shared" si="174"/>
        <v>0</v>
      </c>
      <c r="AE122" s="429">
        <f t="shared" si="175"/>
        <v>0</v>
      </c>
      <c r="AF122" s="429">
        <f t="shared" si="176"/>
        <v>0</v>
      </c>
      <c r="AG122" s="429">
        <f t="shared" si="177"/>
        <v>0</v>
      </c>
      <c r="AH122" s="387">
        <f t="shared" si="178"/>
        <v>0</v>
      </c>
      <c r="AI122" s="792">
        <v>6590</v>
      </c>
      <c r="AJ122" s="766"/>
      <c r="AK122" s="790"/>
      <c r="AL122" s="791"/>
      <c r="AM122" s="413">
        <f t="shared" si="179"/>
        <v>0</v>
      </c>
      <c r="AN122" s="30"/>
      <c r="AO122" s="371" t="str">
        <f t="shared" si="180"/>
        <v>no outlier detected</v>
      </c>
      <c r="AP122" s="371" t="str">
        <f t="shared" si="181"/>
        <v>no outlier detected</v>
      </c>
      <c r="AQ122" s="806" t="str">
        <f t="shared" si="182"/>
        <v>----</v>
      </c>
      <c r="AR122" s="806"/>
      <c r="AS122" s="431">
        <f t="shared" si="183"/>
        <v>11</v>
      </c>
      <c r="AT122" s="432">
        <f t="shared" si="184"/>
        <v>12</v>
      </c>
      <c r="AU122" s="433">
        <f t="shared" si="185"/>
        <v>8.7933086274965522</v>
      </c>
      <c r="AV122" s="433">
        <f t="shared" si="186"/>
        <v>0</v>
      </c>
      <c r="AW122" s="433">
        <f t="shared" si="187"/>
        <v>8.7933086274965522</v>
      </c>
      <c r="AX122" s="433" t="str">
        <f t="shared" si="188"/>
        <v>----</v>
      </c>
      <c r="AY122" s="432" t="str">
        <f t="shared" si="189"/>
        <v>----</v>
      </c>
      <c r="AZ122" s="432">
        <f t="shared" si="190"/>
        <v>12</v>
      </c>
      <c r="BA122" s="434" t="str">
        <f t="shared" si="191"/>
        <v>----</v>
      </c>
      <c r="BB122" s="435">
        <f t="shared" si="192"/>
        <v>0</v>
      </c>
      <c r="BC122" s="434" t="e">
        <f t="shared" si="193"/>
        <v>#VALUE!</v>
      </c>
      <c r="BD122" s="434">
        <f t="shared" si="194"/>
        <v>0</v>
      </c>
      <c r="BE122" s="434" t="e">
        <f t="shared" si="195"/>
        <v>#VALUE!</v>
      </c>
      <c r="BF122" s="436">
        <f t="shared" si="196"/>
        <v>12</v>
      </c>
      <c r="BG122" s="437">
        <f t="shared" si="197"/>
        <v>6590</v>
      </c>
      <c r="BH122" s="434"/>
      <c r="BI122" s="434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  <c r="DD122" s="143"/>
      <c r="DE122" s="143"/>
      <c r="DF122" s="143"/>
      <c r="DG122" s="143"/>
      <c r="DH122" s="143"/>
      <c r="DI122" s="143"/>
      <c r="DJ122" s="143"/>
      <c r="DK122" s="143"/>
      <c r="DL122" s="143"/>
      <c r="DM122" s="143"/>
      <c r="DN122" s="143"/>
      <c r="DO122" s="143"/>
      <c r="DP122" s="143"/>
      <c r="DQ122" s="143"/>
      <c r="DR122" s="143"/>
      <c r="DS122" s="143"/>
      <c r="DT122" s="143"/>
      <c r="DU122" s="143"/>
      <c r="DV122" s="143"/>
      <c r="DW122" s="143"/>
      <c r="DX122" s="143"/>
      <c r="DY122" s="143"/>
      <c r="DZ122" s="143"/>
      <c r="EA122" s="143"/>
      <c r="EB122" s="143"/>
      <c r="EC122" s="143"/>
      <c r="ED122" s="143"/>
      <c r="EE122" s="143"/>
      <c r="EF122" s="143"/>
      <c r="EG122" s="143"/>
      <c r="EH122" s="143"/>
      <c r="EI122" s="143"/>
      <c r="EJ122" s="143"/>
      <c r="EK122" s="143"/>
      <c r="EL122" s="143"/>
      <c r="EM122" s="143"/>
      <c r="EN122" s="143"/>
      <c r="EO122" s="143"/>
      <c r="EP122" s="143"/>
      <c r="EQ122" s="143"/>
      <c r="ER122" s="143"/>
      <c r="ES122" s="143"/>
      <c r="ET122" s="143"/>
      <c r="EU122" s="143"/>
      <c r="EV122" s="143"/>
      <c r="EW122" s="143"/>
      <c r="EX122" s="143"/>
      <c r="EY122" s="143"/>
      <c r="EZ122" s="143"/>
      <c r="FA122" s="143"/>
      <c r="FB122" s="143"/>
      <c r="FC122" s="143"/>
      <c r="FD122" s="143"/>
      <c r="FE122" s="143"/>
      <c r="FF122" s="143"/>
      <c r="FG122" s="143"/>
      <c r="FH122" s="143"/>
      <c r="FI122" s="143"/>
      <c r="FJ122" s="143"/>
      <c r="FK122" s="143"/>
      <c r="FL122" s="143"/>
      <c r="FM122" s="143"/>
      <c r="FN122" s="143"/>
      <c r="FO122" s="143"/>
      <c r="FP122" s="143"/>
      <c r="FQ122" s="143"/>
      <c r="FR122" s="143"/>
      <c r="FS122" s="143"/>
      <c r="FT122" s="143"/>
      <c r="FU122" s="143"/>
      <c r="FV122" s="143"/>
      <c r="FW122" s="143"/>
      <c r="FX122" s="143"/>
      <c r="FY122" s="143"/>
      <c r="FZ122" s="143"/>
      <c r="GA122" s="143"/>
      <c r="GB122" s="143"/>
      <c r="GC122" s="143"/>
      <c r="GD122" s="143"/>
      <c r="GE122" s="143"/>
      <c r="GF122" s="143"/>
      <c r="GG122" s="143"/>
      <c r="GH122" s="143"/>
      <c r="GI122" s="143"/>
      <c r="GJ122" s="143"/>
      <c r="GK122" s="143"/>
      <c r="GL122" s="143"/>
      <c r="GM122" s="143"/>
      <c r="GN122" s="143"/>
      <c r="GO122" s="143"/>
      <c r="GP122" s="143"/>
      <c r="GQ122" s="143"/>
      <c r="GR122" s="143"/>
      <c r="GS122" s="143"/>
      <c r="GT122" s="143"/>
      <c r="GU122" s="143"/>
    </row>
    <row r="123" spans="1:203" x14ac:dyDescent="0.25">
      <c r="A123" s="704" t="s">
        <v>9</v>
      </c>
      <c r="B123" s="704"/>
      <c r="C123" s="705"/>
      <c r="D123" s="704"/>
      <c r="E123" s="704"/>
      <c r="F123" s="704"/>
      <c r="G123" s="704"/>
      <c r="H123" s="704"/>
      <c r="I123" s="704"/>
      <c r="J123" s="704"/>
      <c r="K123" s="704"/>
      <c r="L123" s="704"/>
      <c r="M123" s="704"/>
      <c r="N123" s="704"/>
      <c r="O123" s="704"/>
      <c r="P123" s="405"/>
      <c r="Q123" s="431">
        <f t="shared" si="198"/>
        <v>102</v>
      </c>
      <c r="R123" s="776">
        <v>6752000</v>
      </c>
      <c r="S123" s="775">
        <v>30827</v>
      </c>
      <c r="T123" s="384">
        <f t="shared" si="164"/>
        <v>1984</v>
      </c>
      <c r="U123" s="428">
        <f t="shared" si="165"/>
        <v>1984</v>
      </c>
      <c r="V123" s="428">
        <f t="shared" si="166"/>
        <v>5</v>
      </c>
      <c r="W123" s="429">
        <f t="shared" si="167"/>
        <v>0</v>
      </c>
      <c r="X123" s="429">
        <f t="shared" si="168"/>
        <v>0</v>
      </c>
      <c r="Y123" s="429">
        <f t="shared" si="169"/>
        <v>0</v>
      </c>
      <c r="Z123" s="429">
        <f t="shared" si="170"/>
        <v>0</v>
      </c>
      <c r="AA123" s="429">
        <f t="shared" si="171"/>
        <v>1</v>
      </c>
      <c r="AB123" s="429">
        <f t="shared" si="172"/>
        <v>0</v>
      </c>
      <c r="AC123" s="429">
        <f t="shared" si="173"/>
        <v>0</v>
      </c>
      <c r="AD123" s="429">
        <f t="shared" si="174"/>
        <v>0</v>
      </c>
      <c r="AE123" s="429">
        <f t="shared" si="175"/>
        <v>0</v>
      </c>
      <c r="AF123" s="429">
        <f t="shared" si="176"/>
        <v>0</v>
      </c>
      <c r="AG123" s="429">
        <f t="shared" si="177"/>
        <v>0</v>
      </c>
      <c r="AH123" s="387">
        <f t="shared" si="178"/>
        <v>0</v>
      </c>
      <c r="AI123" s="792">
        <v>4000</v>
      </c>
      <c r="AJ123" s="766"/>
      <c r="AK123" s="790"/>
      <c r="AL123" s="791"/>
      <c r="AM123" s="413">
        <f t="shared" si="179"/>
        <v>0</v>
      </c>
      <c r="AN123" s="30"/>
      <c r="AO123" s="371" t="str">
        <f t="shared" si="180"/>
        <v>no outlier detected</v>
      </c>
      <c r="AP123" s="371" t="str">
        <f t="shared" si="181"/>
        <v>no outlier detected</v>
      </c>
      <c r="AQ123" s="806" t="str">
        <f t="shared" si="182"/>
        <v>----</v>
      </c>
      <c r="AR123" s="806"/>
      <c r="AS123" s="431">
        <f t="shared" si="183"/>
        <v>38</v>
      </c>
      <c r="AT123" s="432">
        <f t="shared" si="184"/>
        <v>3.4736842105263159</v>
      </c>
      <c r="AU123" s="433">
        <f t="shared" si="185"/>
        <v>8.2940496401020276</v>
      </c>
      <c r="AV123" s="433">
        <f t="shared" si="186"/>
        <v>0</v>
      </c>
      <c r="AW123" s="433">
        <f t="shared" si="187"/>
        <v>8.2940496401020276</v>
      </c>
      <c r="AX123" s="433" t="str">
        <f t="shared" si="188"/>
        <v>----</v>
      </c>
      <c r="AY123" s="432" t="str">
        <f t="shared" si="189"/>
        <v>----</v>
      </c>
      <c r="AZ123" s="432">
        <f t="shared" si="190"/>
        <v>3.4736842105263159</v>
      </c>
      <c r="BA123" s="434" t="str">
        <f t="shared" si="191"/>
        <v>----</v>
      </c>
      <c r="BB123" s="435">
        <f t="shared" si="192"/>
        <v>0</v>
      </c>
      <c r="BC123" s="434" t="e">
        <f t="shared" si="193"/>
        <v>#VALUE!</v>
      </c>
      <c r="BD123" s="434">
        <f t="shared" si="194"/>
        <v>0</v>
      </c>
      <c r="BE123" s="434" t="e">
        <f t="shared" si="195"/>
        <v>#VALUE!</v>
      </c>
      <c r="BF123" s="436">
        <f t="shared" si="196"/>
        <v>3.4736842105263159</v>
      </c>
      <c r="BG123" s="437">
        <f t="shared" si="197"/>
        <v>4000</v>
      </c>
      <c r="BH123" s="434"/>
      <c r="BI123" s="434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3"/>
      <c r="DO123" s="143"/>
      <c r="DP123" s="143"/>
      <c r="DQ123" s="143"/>
      <c r="DR123" s="143"/>
      <c r="DS123" s="143"/>
      <c r="DT123" s="143"/>
      <c r="DU123" s="143"/>
      <c r="DV123" s="143"/>
      <c r="DW123" s="143"/>
      <c r="DX123" s="143"/>
      <c r="DY123" s="143"/>
      <c r="DZ123" s="143"/>
      <c r="EA123" s="143"/>
      <c r="EB123" s="143"/>
      <c r="EC123" s="143"/>
      <c r="ED123" s="143"/>
      <c r="EE123" s="143"/>
      <c r="EF123" s="143"/>
      <c r="EG123" s="143"/>
      <c r="EH123" s="143"/>
      <c r="EI123" s="143"/>
      <c r="EJ123" s="143"/>
      <c r="EK123" s="143"/>
      <c r="EL123" s="143"/>
      <c r="EM123" s="143"/>
      <c r="EN123" s="143"/>
      <c r="EO123" s="143"/>
      <c r="EP123" s="143"/>
      <c r="EQ123" s="143"/>
      <c r="ER123" s="143"/>
      <c r="ES123" s="143"/>
      <c r="ET123" s="143"/>
      <c r="EU123" s="143"/>
      <c r="EV123" s="143"/>
      <c r="EW123" s="143"/>
      <c r="EX123" s="143"/>
      <c r="EY123" s="143"/>
      <c r="EZ123" s="143"/>
      <c r="FA123" s="143"/>
      <c r="FB123" s="143"/>
      <c r="FC123" s="143"/>
      <c r="FD123" s="143"/>
      <c r="FE123" s="143"/>
      <c r="FF123" s="143"/>
      <c r="FG123" s="143"/>
      <c r="FH123" s="143"/>
      <c r="FI123" s="143"/>
      <c r="FJ123" s="143"/>
      <c r="FK123" s="143"/>
      <c r="FL123" s="143"/>
      <c r="FM123" s="143"/>
      <c r="FN123" s="143"/>
      <c r="FO123" s="143"/>
      <c r="FP123" s="143"/>
      <c r="FQ123" s="143"/>
      <c r="FR123" s="143"/>
      <c r="FS123" s="143"/>
      <c r="FT123" s="143"/>
      <c r="FU123" s="143"/>
      <c r="FV123" s="143"/>
      <c r="FW123" s="143"/>
      <c r="FX123" s="143"/>
      <c r="FY123" s="143"/>
      <c r="FZ123" s="143"/>
      <c r="GA123" s="143"/>
      <c r="GB123" s="143"/>
      <c r="GC123" s="143"/>
      <c r="GD123" s="143"/>
      <c r="GE123" s="143"/>
      <c r="GF123" s="143"/>
      <c r="GG123" s="143"/>
      <c r="GH123" s="143"/>
      <c r="GI123" s="143"/>
      <c r="GJ123" s="143"/>
      <c r="GK123" s="143"/>
      <c r="GL123" s="143"/>
      <c r="GM123" s="143"/>
      <c r="GN123" s="143"/>
      <c r="GO123" s="143"/>
      <c r="GP123" s="143"/>
      <c r="GQ123" s="143"/>
      <c r="GR123" s="143"/>
      <c r="GS123" s="143"/>
      <c r="GT123" s="143"/>
      <c r="GU123" s="143"/>
    </row>
    <row r="124" spans="1:203" x14ac:dyDescent="0.25">
      <c r="A124" s="704" t="s">
        <v>12</v>
      </c>
      <c r="B124" s="704" t="s">
        <v>13</v>
      </c>
      <c r="C124" s="705" t="s">
        <v>14</v>
      </c>
      <c r="D124" s="704" t="s">
        <v>72</v>
      </c>
      <c r="E124" s="704" t="s">
        <v>15</v>
      </c>
      <c r="F124" s="704" t="s">
        <v>16</v>
      </c>
      <c r="G124" s="704" t="s">
        <v>73</v>
      </c>
      <c r="H124" s="704" t="s">
        <v>74</v>
      </c>
      <c r="I124" s="704" t="s">
        <v>75</v>
      </c>
      <c r="J124" s="704" t="s">
        <v>76</v>
      </c>
      <c r="K124" s="704" t="s">
        <v>77</v>
      </c>
      <c r="L124" s="704" t="s">
        <v>78</v>
      </c>
      <c r="M124" s="704" t="s">
        <v>79</v>
      </c>
      <c r="N124" s="704"/>
      <c r="O124" s="704"/>
      <c r="P124" s="405"/>
      <c r="Q124" s="431">
        <f t="shared" si="198"/>
        <v>103</v>
      </c>
      <c r="R124" s="776">
        <v>6752000</v>
      </c>
      <c r="S124" s="775">
        <v>31207</v>
      </c>
      <c r="T124" s="384">
        <f t="shared" si="164"/>
        <v>1985</v>
      </c>
      <c r="U124" s="428">
        <f t="shared" si="165"/>
        <v>1985</v>
      </c>
      <c r="V124" s="428">
        <f t="shared" si="166"/>
        <v>6</v>
      </c>
      <c r="W124" s="429">
        <f t="shared" si="167"/>
        <v>0</v>
      </c>
      <c r="X124" s="429">
        <f t="shared" si="168"/>
        <v>0</v>
      </c>
      <c r="Y124" s="429">
        <f t="shared" si="169"/>
        <v>0</v>
      </c>
      <c r="Z124" s="429">
        <f t="shared" si="170"/>
        <v>0</v>
      </c>
      <c r="AA124" s="429">
        <f t="shared" si="171"/>
        <v>0</v>
      </c>
      <c r="AB124" s="429">
        <f t="shared" si="172"/>
        <v>1</v>
      </c>
      <c r="AC124" s="429">
        <f t="shared" si="173"/>
        <v>0</v>
      </c>
      <c r="AD124" s="429">
        <f t="shared" si="174"/>
        <v>0</v>
      </c>
      <c r="AE124" s="429">
        <f t="shared" si="175"/>
        <v>0</v>
      </c>
      <c r="AF124" s="429">
        <f t="shared" si="176"/>
        <v>0</v>
      </c>
      <c r="AG124" s="429">
        <f t="shared" si="177"/>
        <v>0</v>
      </c>
      <c r="AH124" s="387">
        <f t="shared" si="178"/>
        <v>0</v>
      </c>
      <c r="AI124" s="792">
        <v>3520</v>
      </c>
      <c r="AJ124" s="766"/>
      <c r="AK124" s="790"/>
      <c r="AL124" s="791"/>
      <c r="AM124" s="413">
        <f t="shared" si="179"/>
        <v>0</v>
      </c>
      <c r="AN124" s="30"/>
      <c r="AO124" s="371" t="str">
        <f t="shared" si="180"/>
        <v>no outlier detected</v>
      </c>
      <c r="AP124" s="371" t="str">
        <f t="shared" si="181"/>
        <v>no outlier detected</v>
      </c>
      <c r="AQ124" s="806" t="str">
        <f t="shared" si="182"/>
        <v>----</v>
      </c>
      <c r="AR124" s="806"/>
      <c r="AS124" s="431">
        <f t="shared" si="183"/>
        <v>51</v>
      </c>
      <c r="AT124" s="432">
        <f t="shared" si="184"/>
        <v>2.5882352941176472</v>
      </c>
      <c r="AU124" s="433">
        <f t="shared" si="185"/>
        <v>8.1662162685921427</v>
      </c>
      <c r="AV124" s="433">
        <f t="shared" si="186"/>
        <v>0</v>
      </c>
      <c r="AW124" s="433">
        <f t="shared" si="187"/>
        <v>8.1662162685921427</v>
      </c>
      <c r="AX124" s="433" t="str">
        <f t="shared" si="188"/>
        <v>----</v>
      </c>
      <c r="AY124" s="432" t="str">
        <f t="shared" si="189"/>
        <v>----</v>
      </c>
      <c r="AZ124" s="432">
        <f t="shared" si="190"/>
        <v>2.5882352941176472</v>
      </c>
      <c r="BA124" s="434" t="str">
        <f t="shared" si="191"/>
        <v>----</v>
      </c>
      <c r="BB124" s="435">
        <f t="shared" si="192"/>
        <v>0</v>
      </c>
      <c r="BC124" s="434" t="e">
        <f t="shared" si="193"/>
        <v>#VALUE!</v>
      </c>
      <c r="BD124" s="434">
        <f t="shared" si="194"/>
        <v>0</v>
      </c>
      <c r="BE124" s="434" t="e">
        <f t="shared" si="195"/>
        <v>#VALUE!</v>
      </c>
      <c r="BF124" s="436">
        <f t="shared" si="196"/>
        <v>2.5882352941176472</v>
      </c>
      <c r="BG124" s="437">
        <f t="shared" si="197"/>
        <v>3520</v>
      </c>
      <c r="BH124" s="434"/>
      <c r="BI124" s="434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3"/>
      <c r="DO124" s="143"/>
      <c r="DP124" s="143"/>
      <c r="DQ124" s="143"/>
      <c r="DR124" s="143"/>
      <c r="DS124" s="143"/>
      <c r="DT124" s="143"/>
      <c r="DU124" s="143"/>
      <c r="DV124" s="143"/>
      <c r="DW124" s="143"/>
      <c r="DX124" s="143"/>
      <c r="DY124" s="143"/>
      <c r="DZ124" s="143"/>
      <c r="EA124" s="143"/>
      <c r="EB124" s="143"/>
      <c r="EC124" s="143"/>
      <c r="ED124" s="143"/>
      <c r="EE124" s="143"/>
      <c r="EF124" s="143"/>
      <c r="EG124" s="143"/>
      <c r="EH124" s="143"/>
      <c r="EI124" s="143"/>
      <c r="EJ124" s="143"/>
      <c r="EK124" s="143"/>
      <c r="EL124" s="143"/>
      <c r="EM124" s="143"/>
      <c r="EN124" s="143"/>
      <c r="EO124" s="143"/>
      <c r="EP124" s="143"/>
      <c r="EQ124" s="143"/>
      <c r="ER124" s="143"/>
      <c r="ES124" s="143"/>
      <c r="ET124" s="143"/>
      <c r="EU124" s="143"/>
      <c r="EV124" s="143"/>
      <c r="EW124" s="143"/>
      <c r="EX124" s="143"/>
      <c r="EY124" s="143"/>
      <c r="EZ124" s="143"/>
      <c r="FA124" s="143"/>
      <c r="FB124" s="143"/>
      <c r="FC124" s="143"/>
      <c r="FD124" s="143"/>
      <c r="FE124" s="143"/>
      <c r="FF124" s="143"/>
      <c r="FG124" s="143"/>
      <c r="FH124" s="143"/>
      <c r="FI124" s="143"/>
      <c r="FJ124" s="143"/>
      <c r="FK124" s="143"/>
      <c r="FL124" s="143"/>
      <c r="FM124" s="143"/>
      <c r="FN124" s="143"/>
      <c r="FO124" s="143"/>
      <c r="FP124" s="143"/>
      <c r="FQ124" s="143"/>
      <c r="FR124" s="143"/>
      <c r="FS124" s="143"/>
      <c r="FT124" s="143"/>
      <c r="FU124" s="143"/>
      <c r="FV124" s="143"/>
      <c r="FW124" s="143"/>
      <c r="FX124" s="143"/>
      <c r="FY124" s="143"/>
      <c r="FZ124" s="143"/>
      <c r="GA124" s="143"/>
      <c r="GB124" s="143"/>
      <c r="GC124" s="143"/>
      <c r="GD124" s="143"/>
      <c r="GE124" s="143"/>
      <c r="GF124" s="143"/>
      <c r="GG124" s="143"/>
      <c r="GH124" s="143"/>
      <c r="GI124" s="143"/>
      <c r="GJ124" s="143"/>
      <c r="GK124" s="143"/>
      <c r="GL124" s="143"/>
      <c r="GM124" s="143"/>
      <c r="GN124" s="143"/>
      <c r="GO124" s="143"/>
      <c r="GP124" s="143"/>
      <c r="GQ124" s="143"/>
      <c r="GR124" s="143"/>
      <c r="GS124" s="143"/>
      <c r="GT124" s="143"/>
      <c r="GU124" s="143"/>
    </row>
    <row r="125" spans="1:203" x14ac:dyDescent="0.25">
      <c r="A125" s="704" t="s">
        <v>20</v>
      </c>
      <c r="B125" s="704" t="s">
        <v>21</v>
      </c>
      <c r="C125" s="705" t="s">
        <v>22</v>
      </c>
      <c r="D125" s="704" t="s">
        <v>80</v>
      </c>
      <c r="E125" s="704" t="s">
        <v>23</v>
      </c>
      <c r="F125" s="704" t="s">
        <v>24</v>
      </c>
      <c r="G125" s="704" t="s">
        <v>23</v>
      </c>
      <c r="H125" s="704" t="s">
        <v>81</v>
      </c>
      <c r="I125" s="704" t="s">
        <v>82</v>
      </c>
      <c r="J125" s="704" t="s">
        <v>22</v>
      </c>
      <c r="K125" s="704" t="s">
        <v>80</v>
      </c>
      <c r="L125" s="704" t="s">
        <v>23</v>
      </c>
      <c r="M125" s="704" t="s">
        <v>83</v>
      </c>
      <c r="N125" s="704"/>
      <c r="O125" s="704"/>
      <c r="P125" s="405"/>
      <c r="Q125" s="431">
        <f t="shared" si="198"/>
        <v>104</v>
      </c>
      <c r="R125" s="776">
        <v>6752000</v>
      </c>
      <c r="S125" s="775">
        <v>31570</v>
      </c>
      <c r="T125" s="384">
        <f t="shared" si="164"/>
        <v>1986</v>
      </c>
      <c r="U125" s="428">
        <f t="shared" si="165"/>
        <v>1986</v>
      </c>
      <c r="V125" s="428">
        <f t="shared" si="166"/>
        <v>6</v>
      </c>
      <c r="W125" s="429">
        <f t="shared" si="167"/>
        <v>0</v>
      </c>
      <c r="X125" s="429">
        <f t="shared" si="168"/>
        <v>0</v>
      </c>
      <c r="Y125" s="429">
        <f t="shared" si="169"/>
        <v>0</v>
      </c>
      <c r="Z125" s="429">
        <f t="shared" si="170"/>
        <v>0</v>
      </c>
      <c r="AA125" s="429">
        <f t="shared" si="171"/>
        <v>0</v>
      </c>
      <c r="AB125" s="429">
        <f t="shared" si="172"/>
        <v>1</v>
      </c>
      <c r="AC125" s="429">
        <f t="shared" si="173"/>
        <v>0</v>
      </c>
      <c r="AD125" s="429">
        <f t="shared" si="174"/>
        <v>0</v>
      </c>
      <c r="AE125" s="429">
        <f t="shared" si="175"/>
        <v>0</v>
      </c>
      <c r="AF125" s="429">
        <f t="shared" si="176"/>
        <v>0</v>
      </c>
      <c r="AG125" s="429">
        <f t="shared" si="177"/>
        <v>0</v>
      </c>
      <c r="AH125" s="387">
        <f t="shared" si="178"/>
        <v>0</v>
      </c>
      <c r="AI125" s="792">
        <v>3920</v>
      </c>
      <c r="AJ125" s="766"/>
      <c r="AK125" s="790"/>
      <c r="AL125" s="791"/>
      <c r="AM125" s="413">
        <f t="shared" si="179"/>
        <v>0</v>
      </c>
      <c r="AN125" s="30"/>
      <c r="AO125" s="371" t="str">
        <f t="shared" si="180"/>
        <v>no outlier detected</v>
      </c>
      <c r="AP125" s="371" t="str">
        <f t="shared" si="181"/>
        <v>no outlier detected</v>
      </c>
      <c r="AQ125" s="806" t="str">
        <f t="shared" si="182"/>
        <v>----</v>
      </c>
      <c r="AR125" s="806"/>
      <c r="AS125" s="431">
        <f t="shared" si="183"/>
        <v>42</v>
      </c>
      <c r="AT125" s="432">
        <f t="shared" si="184"/>
        <v>3.1428571428571428</v>
      </c>
      <c r="AU125" s="433">
        <f t="shared" si="185"/>
        <v>8.2738469327845081</v>
      </c>
      <c r="AV125" s="433">
        <f t="shared" si="186"/>
        <v>0</v>
      </c>
      <c r="AW125" s="433">
        <f t="shared" si="187"/>
        <v>8.2738469327845081</v>
      </c>
      <c r="AX125" s="433" t="str">
        <f t="shared" si="188"/>
        <v>----</v>
      </c>
      <c r="AY125" s="432" t="str">
        <f t="shared" si="189"/>
        <v>----</v>
      </c>
      <c r="AZ125" s="432">
        <f t="shared" si="190"/>
        <v>3.1428571428571428</v>
      </c>
      <c r="BA125" s="434" t="str">
        <f t="shared" si="191"/>
        <v>----</v>
      </c>
      <c r="BB125" s="435">
        <f t="shared" si="192"/>
        <v>0</v>
      </c>
      <c r="BC125" s="434" t="e">
        <f t="shared" si="193"/>
        <v>#VALUE!</v>
      </c>
      <c r="BD125" s="434">
        <f t="shared" si="194"/>
        <v>0</v>
      </c>
      <c r="BE125" s="434" t="e">
        <f t="shared" si="195"/>
        <v>#VALUE!</v>
      </c>
      <c r="BF125" s="436">
        <f t="shared" si="196"/>
        <v>3.1428571428571428</v>
      </c>
      <c r="BG125" s="437">
        <f t="shared" si="197"/>
        <v>3920</v>
      </c>
      <c r="BH125" s="434"/>
      <c r="BI125" s="434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  <c r="DD125" s="143"/>
      <c r="DE125" s="143"/>
      <c r="DF125" s="143"/>
      <c r="DG125" s="143"/>
      <c r="DH125" s="143"/>
      <c r="DI125" s="143"/>
      <c r="DJ125" s="143"/>
      <c r="DK125" s="143"/>
      <c r="DL125" s="143"/>
      <c r="DM125" s="143"/>
      <c r="DN125" s="143"/>
      <c r="DO125" s="143"/>
      <c r="DP125" s="143"/>
      <c r="DQ125" s="143"/>
      <c r="DR125" s="143"/>
      <c r="DS125" s="143"/>
      <c r="DT125" s="143"/>
      <c r="DU125" s="143"/>
      <c r="DV125" s="143"/>
      <c r="DW125" s="143"/>
      <c r="DX125" s="143"/>
      <c r="DY125" s="143"/>
      <c r="DZ125" s="143"/>
      <c r="EA125" s="143"/>
      <c r="EB125" s="143"/>
      <c r="EC125" s="143"/>
      <c r="ED125" s="143"/>
      <c r="EE125" s="143"/>
      <c r="EF125" s="143"/>
      <c r="EG125" s="143"/>
      <c r="EH125" s="143"/>
      <c r="EI125" s="143"/>
      <c r="EJ125" s="143"/>
      <c r="EK125" s="143"/>
      <c r="EL125" s="143"/>
      <c r="EM125" s="143"/>
      <c r="EN125" s="143"/>
      <c r="EO125" s="143"/>
      <c r="EP125" s="143"/>
      <c r="EQ125" s="143"/>
      <c r="ER125" s="143"/>
      <c r="ES125" s="143"/>
      <c r="ET125" s="143"/>
      <c r="EU125" s="143"/>
      <c r="EV125" s="143"/>
      <c r="EW125" s="143"/>
      <c r="EX125" s="143"/>
      <c r="EY125" s="143"/>
      <c r="EZ125" s="143"/>
      <c r="FA125" s="143"/>
      <c r="FB125" s="143"/>
      <c r="FC125" s="143"/>
      <c r="FD125" s="143"/>
      <c r="FE125" s="143"/>
      <c r="FF125" s="143"/>
      <c r="FG125" s="143"/>
      <c r="FH125" s="143"/>
      <c r="FI125" s="143"/>
      <c r="FJ125" s="143"/>
      <c r="FK125" s="143"/>
      <c r="FL125" s="143"/>
      <c r="FM125" s="143"/>
      <c r="FN125" s="143"/>
      <c r="FO125" s="143"/>
      <c r="FP125" s="143"/>
      <c r="FQ125" s="143"/>
      <c r="FR125" s="143"/>
      <c r="FS125" s="143"/>
      <c r="FT125" s="143"/>
      <c r="FU125" s="143"/>
      <c r="FV125" s="143"/>
      <c r="FW125" s="143"/>
      <c r="FX125" s="143"/>
      <c r="FY125" s="143"/>
      <c r="FZ125" s="143"/>
      <c r="GA125" s="143"/>
      <c r="GB125" s="143"/>
      <c r="GC125" s="143"/>
      <c r="GD125" s="143"/>
      <c r="GE125" s="143"/>
      <c r="GF125" s="143"/>
      <c r="GG125" s="143"/>
      <c r="GH125" s="143"/>
      <c r="GI125" s="143"/>
      <c r="GJ125" s="143"/>
      <c r="GK125" s="143"/>
      <c r="GL125" s="143"/>
      <c r="GM125" s="143"/>
      <c r="GN125" s="143"/>
      <c r="GO125" s="143"/>
      <c r="GP125" s="143"/>
      <c r="GQ125" s="143"/>
      <c r="GR125" s="143"/>
      <c r="GS125" s="143"/>
      <c r="GT125" s="143"/>
      <c r="GU125" s="143"/>
    </row>
    <row r="126" spans="1:203" x14ac:dyDescent="0.25">
      <c r="A126" s="704" t="s">
        <v>26</v>
      </c>
      <c r="B126" s="704">
        <v>6752000</v>
      </c>
      <c r="C126" s="705" t="s">
        <v>245</v>
      </c>
      <c r="D126" s="704"/>
      <c r="E126" s="704">
        <v>1730</v>
      </c>
      <c r="F126" s="704">
        <v>6</v>
      </c>
      <c r="G126" s="704"/>
      <c r="H126" s="704"/>
      <c r="I126" s="704"/>
      <c r="J126" s="704"/>
      <c r="K126" s="704"/>
      <c r="L126" s="704"/>
      <c r="M126" s="704"/>
      <c r="N126" s="704"/>
      <c r="O126" s="704"/>
      <c r="P126" s="405"/>
      <c r="Q126" s="431">
        <f t="shared" si="198"/>
        <v>105</v>
      </c>
      <c r="R126" s="776">
        <v>6752000</v>
      </c>
      <c r="S126" s="775">
        <v>31937</v>
      </c>
      <c r="T126" s="384">
        <f t="shared" si="164"/>
        <v>1987</v>
      </c>
      <c r="U126" s="428">
        <f t="shared" si="165"/>
        <v>1987</v>
      </c>
      <c r="V126" s="428">
        <f t="shared" si="166"/>
        <v>6</v>
      </c>
      <c r="W126" s="429">
        <f t="shared" si="167"/>
        <v>0</v>
      </c>
      <c r="X126" s="429">
        <f t="shared" si="168"/>
        <v>0</v>
      </c>
      <c r="Y126" s="429">
        <f t="shared" si="169"/>
        <v>0</v>
      </c>
      <c r="Z126" s="429">
        <f t="shared" si="170"/>
        <v>0</v>
      </c>
      <c r="AA126" s="429">
        <f t="shared" si="171"/>
        <v>0</v>
      </c>
      <c r="AB126" s="429">
        <f t="shared" si="172"/>
        <v>1</v>
      </c>
      <c r="AC126" s="429">
        <f t="shared" si="173"/>
        <v>0</v>
      </c>
      <c r="AD126" s="429">
        <f t="shared" si="174"/>
        <v>0</v>
      </c>
      <c r="AE126" s="429">
        <f t="shared" si="175"/>
        <v>0</v>
      </c>
      <c r="AF126" s="429">
        <f t="shared" si="176"/>
        <v>0</v>
      </c>
      <c r="AG126" s="429">
        <f t="shared" si="177"/>
        <v>0</v>
      </c>
      <c r="AH126" s="387">
        <f t="shared" si="178"/>
        <v>0</v>
      </c>
      <c r="AI126" s="792">
        <v>1670</v>
      </c>
      <c r="AJ126" s="766"/>
      <c r="AK126" s="790"/>
      <c r="AL126" s="791"/>
      <c r="AM126" s="413">
        <f t="shared" si="179"/>
        <v>0</v>
      </c>
      <c r="AN126" s="30"/>
      <c r="AO126" s="371" t="str">
        <f t="shared" si="180"/>
        <v>no outlier detected</v>
      </c>
      <c r="AP126" s="371" t="str">
        <f t="shared" si="181"/>
        <v>no outlier detected</v>
      </c>
      <c r="AQ126" s="806" t="str">
        <f t="shared" si="182"/>
        <v>----</v>
      </c>
      <c r="AR126" s="806"/>
      <c r="AS126" s="431">
        <f t="shared" si="183"/>
        <v>122</v>
      </c>
      <c r="AT126" s="432">
        <f t="shared" si="184"/>
        <v>1.0819672131147542</v>
      </c>
      <c r="AU126" s="433">
        <f t="shared" si="185"/>
        <v>7.4205789054108005</v>
      </c>
      <c r="AV126" s="433">
        <f t="shared" si="186"/>
        <v>0</v>
      </c>
      <c r="AW126" s="433">
        <f t="shared" si="187"/>
        <v>7.4205789054108005</v>
      </c>
      <c r="AX126" s="433" t="str">
        <f t="shared" si="188"/>
        <v>----</v>
      </c>
      <c r="AY126" s="432" t="str">
        <f t="shared" si="189"/>
        <v>----</v>
      </c>
      <c r="AZ126" s="432">
        <f t="shared" si="190"/>
        <v>1.0819672131147542</v>
      </c>
      <c r="BA126" s="434" t="str">
        <f t="shared" si="191"/>
        <v>----</v>
      </c>
      <c r="BB126" s="435">
        <f t="shared" si="192"/>
        <v>0</v>
      </c>
      <c r="BC126" s="434" t="e">
        <f t="shared" si="193"/>
        <v>#VALUE!</v>
      </c>
      <c r="BD126" s="434">
        <f t="shared" si="194"/>
        <v>0</v>
      </c>
      <c r="BE126" s="434" t="e">
        <f t="shared" si="195"/>
        <v>#VALUE!</v>
      </c>
      <c r="BF126" s="436">
        <f t="shared" si="196"/>
        <v>1.0819672131147542</v>
      </c>
      <c r="BG126" s="437">
        <f t="shared" si="197"/>
        <v>1670</v>
      </c>
      <c r="BH126" s="434"/>
      <c r="BI126" s="434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  <c r="DD126" s="143"/>
      <c r="DE126" s="143"/>
      <c r="DF126" s="143"/>
      <c r="DG126" s="143"/>
      <c r="DH126" s="143"/>
      <c r="DI126" s="143"/>
      <c r="DJ126" s="143"/>
      <c r="DK126" s="143"/>
      <c r="DL126" s="143"/>
      <c r="DM126" s="143"/>
      <c r="DN126" s="143"/>
      <c r="DO126" s="143"/>
      <c r="DP126" s="143"/>
      <c r="DQ126" s="143"/>
      <c r="DR126" s="143"/>
      <c r="DS126" s="143"/>
      <c r="DT126" s="143"/>
      <c r="DU126" s="143"/>
      <c r="DV126" s="143"/>
      <c r="DW126" s="143"/>
      <c r="DX126" s="143"/>
      <c r="DY126" s="143"/>
      <c r="DZ126" s="143"/>
      <c r="EA126" s="143"/>
      <c r="EB126" s="143"/>
      <c r="EC126" s="143"/>
      <c r="ED126" s="143"/>
      <c r="EE126" s="143"/>
      <c r="EF126" s="143"/>
      <c r="EG126" s="143"/>
      <c r="EH126" s="143"/>
      <c r="EI126" s="143"/>
      <c r="EJ126" s="143"/>
      <c r="EK126" s="143"/>
      <c r="EL126" s="143"/>
      <c r="EM126" s="143"/>
      <c r="EN126" s="143"/>
      <c r="EO126" s="143"/>
      <c r="EP126" s="143"/>
      <c r="EQ126" s="143"/>
      <c r="ER126" s="143"/>
      <c r="ES126" s="143"/>
      <c r="ET126" s="143"/>
      <c r="EU126" s="143"/>
      <c r="EV126" s="143"/>
      <c r="EW126" s="143"/>
      <c r="EX126" s="143"/>
      <c r="EY126" s="143"/>
      <c r="EZ126" s="143"/>
      <c r="FA126" s="143"/>
      <c r="FB126" s="143"/>
      <c r="FC126" s="143"/>
      <c r="FD126" s="143"/>
      <c r="FE126" s="143"/>
      <c r="FF126" s="143"/>
      <c r="FG126" s="143"/>
      <c r="FH126" s="143"/>
      <c r="FI126" s="143"/>
      <c r="FJ126" s="143"/>
      <c r="FK126" s="143"/>
      <c r="FL126" s="143"/>
      <c r="FM126" s="143"/>
      <c r="FN126" s="143"/>
      <c r="FO126" s="143"/>
      <c r="FP126" s="143"/>
      <c r="FQ126" s="143"/>
      <c r="FR126" s="143"/>
      <c r="FS126" s="143"/>
      <c r="FT126" s="143"/>
      <c r="FU126" s="143"/>
      <c r="FV126" s="143"/>
      <c r="FW126" s="143"/>
      <c r="FX126" s="143"/>
      <c r="FY126" s="143"/>
      <c r="FZ126" s="143"/>
      <c r="GA126" s="143"/>
      <c r="GB126" s="143"/>
      <c r="GC126" s="143"/>
      <c r="GD126" s="143"/>
      <c r="GE126" s="143"/>
      <c r="GF126" s="143"/>
      <c r="GG126" s="143"/>
      <c r="GH126" s="143"/>
      <c r="GI126" s="143"/>
      <c r="GJ126" s="143"/>
      <c r="GK126" s="143"/>
      <c r="GL126" s="143"/>
      <c r="GM126" s="143"/>
      <c r="GN126" s="143"/>
      <c r="GO126" s="143"/>
      <c r="GP126" s="143"/>
      <c r="GQ126" s="143"/>
      <c r="GR126" s="143"/>
      <c r="GS126" s="143"/>
      <c r="GT126" s="143"/>
      <c r="GU126" s="143"/>
    </row>
    <row r="127" spans="1:203" x14ac:dyDescent="0.25">
      <c r="A127" s="704" t="s">
        <v>26</v>
      </c>
      <c r="B127" s="704">
        <v>6752000</v>
      </c>
      <c r="C127" s="705" t="s">
        <v>246</v>
      </c>
      <c r="D127" s="704"/>
      <c r="E127" s="704">
        <v>7900</v>
      </c>
      <c r="F127" s="704" t="s">
        <v>247</v>
      </c>
      <c r="G127" s="704"/>
      <c r="H127" s="704"/>
      <c r="I127" s="704"/>
      <c r="J127" s="704"/>
      <c r="K127" s="704"/>
      <c r="L127" s="704"/>
      <c r="M127" s="704"/>
      <c r="N127" s="704"/>
      <c r="O127" s="704"/>
      <c r="P127" s="405"/>
      <c r="Q127" s="431">
        <f t="shared" si="198"/>
        <v>106</v>
      </c>
      <c r="R127" s="776">
        <v>6752000</v>
      </c>
      <c r="S127" s="775">
        <v>32305</v>
      </c>
      <c r="T127" s="384">
        <f t="shared" si="164"/>
        <v>1988</v>
      </c>
      <c r="U127" s="428">
        <f t="shared" si="165"/>
        <v>1988</v>
      </c>
      <c r="V127" s="428">
        <f t="shared" si="166"/>
        <v>6</v>
      </c>
      <c r="W127" s="429">
        <f t="shared" si="167"/>
        <v>0</v>
      </c>
      <c r="X127" s="429">
        <f t="shared" si="168"/>
        <v>0</v>
      </c>
      <c r="Y127" s="429">
        <f t="shared" si="169"/>
        <v>0</v>
      </c>
      <c r="Z127" s="429">
        <f t="shared" si="170"/>
        <v>0</v>
      </c>
      <c r="AA127" s="429">
        <f t="shared" si="171"/>
        <v>0</v>
      </c>
      <c r="AB127" s="429">
        <f t="shared" si="172"/>
        <v>1</v>
      </c>
      <c r="AC127" s="429">
        <f t="shared" si="173"/>
        <v>0</v>
      </c>
      <c r="AD127" s="429">
        <f t="shared" si="174"/>
        <v>0</v>
      </c>
      <c r="AE127" s="429">
        <f t="shared" si="175"/>
        <v>0</v>
      </c>
      <c r="AF127" s="429">
        <f t="shared" si="176"/>
        <v>0</v>
      </c>
      <c r="AG127" s="429">
        <f t="shared" si="177"/>
        <v>0</v>
      </c>
      <c r="AH127" s="387">
        <f t="shared" si="178"/>
        <v>0</v>
      </c>
      <c r="AI127" s="792">
        <v>2740</v>
      </c>
      <c r="AJ127" s="766"/>
      <c r="AK127" s="790"/>
      <c r="AL127" s="791"/>
      <c r="AM127" s="413">
        <f t="shared" si="179"/>
        <v>0</v>
      </c>
      <c r="AN127" s="30"/>
      <c r="AO127" s="371" t="str">
        <f t="shared" si="180"/>
        <v>no outlier detected</v>
      </c>
      <c r="AP127" s="371" t="str">
        <f t="shared" si="181"/>
        <v>no outlier detected</v>
      </c>
      <c r="AQ127" s="806" t="str">
        <f t="shared" si="182"/>
        <v>----</v>
      </c>
      <c r="AR127" s="806"/>
      <c r="AS127" s="431">
        <f t="shared" si="183"/>
        <v>77</v>
      </c>
      <c r="AT127" s="432">
        <f t="shared" si="184"/>
        <v>1.7142857142857142</v>
      </c>
      <c r="AU127" s="433">
        <f t="shared" si="185"/>
        <v>7.9157131993821155</v>
      </c>
      <c r="AV127" s="433">
        <f t="shared" si="186"/>
        <v>0</v>
      </c>
      <c r="AW127" s="433">
        <f t="shared" si="187"/>
        <v>7.9157131993821155</v>
      </c>
      <c r="AX127" s="433" t="str">
        <f t="shared" si="188"/>
        <v>----</v>
      </c>
      <c r="AY127" s="432" t="str">
        <f t="shared" si="189"/>
        <v>----</v>
      </c>
      <c r="AZ127" s="432">
        <f t="shared" si="190"/>
        <v>1.7142857142857142</v>
      </c>
      <c r="BA127" s="434" t="str">
        <f t="shared" si="191"/>
        <v>----</v>
      </c>
      <c r="BB127" s="435">
        <f t="shared" si="192"/>
        <v>0</v>
      </c>
      <c r="BC127" s="434" t="e">
        <f t="shared" si="193"/>
        <v>#VALUE!</v>
      </c>
      <c r="BD127" s="434">
        <f t="shared" si="194"/>
        <v>0</v>
      </c>
      <c r="BE127" s="434" t="e">
        <f t="shared" si="195"/>
        <v>#VALUE!</v>
      </c>
      <c r="BF127" s="436">
        <f t="shared" si="196"/>
        <v>1.7142857142857142</v>
      </c>
      <c r="BG127" s="437">
        <f t="shared" si="197"/>
        <v>2740</v>
      </c>
      <c r="BH127" s="434"/>
      <c r="BI127" s="434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  <c r="DD127" s="143"/>
      <c r="DE127" s="143"/>
      <c r="DF127" s="143"/>
      <c r="DG127" s="143"/>
      <c r="DH127" s="143"/>
      <c r="DI127" s="143"/>
      <c r="DJ127" s="143"/>
      <c r="DK127" s="143"/>
      <c r="DL127" s="143"/>
      <c r="DM127" s="143"/>
      <c r="DN127" s="143"/>
      <c r="DO127" s="143"/>
      <c r="DP127" s="143"/>
      <c r="DQ127" s="143"/>
      <c r="DR127" s="143"/>
      <c r="DS127" s="143"/>
      <c r="DT127" s="143"/>
      <c r="DU127" s="143"/>
      <c r="DV127" s="143"/>
      <c r="DW127" s="143"/>
      <c r="DX127" s="143"/>
      <c r="DY127" s="143"/>
      <c r="DZ127" s="143"/>
      <c r="EA127" s="143"/>
      <c r="EB127" s="143"/>
      <c r="EC127" s="143"/>
      <c r="ED127" s="143"/>
      <c r="EE127" s="143"/>
      <c r="EF127" s="143"/>
      <c r="EG127" s="143"/>
      <c r="EH127" s="143"/>
      <c r="EI127" s="143"/>
      <c r="EJ127" s="143"/>
      <c r="EK127" s="143"/>
      <c r="EL127" s="143"/>
      <c r="EM127" s="143"/>
      <c r="EN127" s="143"/>
      <c r="EO127" s="143"/>
      <c r="EP127" s="143"/>
      <c r="EQ127" s="143"/>
      <c r="ER127" s="143"/>
      <c r="ES127" s="143"/>
      <c r="ET127" s="143"/>
      <c r="EU127" s="143"/>
      <c r="EV127" s="143"/>
      <c r="EW127" s="143"/>
      <c r="EX127" s="143"/>
      <c r="EY127" s="143"/>
      <c r="EZ127" s="143"/>
      <c r="FA127" s="143"/>
      <c r="FB127" s="143"/>
      <c r="FC127" s="143"/>
      <c r="FD127" s="143"/>
      <c r="FE127" s="143"/>
      <c r="FF127" s="143"/>
      <c r="FG127" s="143"/>
      <c r="FH127" s="143"/>
      <c r="FI127" s="143"/>
      <c r="FJ127" s="143"/>
      <c r="FK127" s="143"/>
      <c r="FL127" s="143"/>
      <c r="FM127" s="143"/>
      <c r="FN127" s="143"/>
      <c r="FO127" s="143"/>
      <c r="FP127" s="143"/>
      <c r="FQ127" s="143"/>
      <c r="FR127" s="143"/>
      <c r="FS127" s="143"/>
      <c r="FT127" s="143"/>
      <c r="FU127" s="143"/>
      <c r="FV127" s="143"/>
      <c r="FW127" s="143"/>
      <c r="FX127" s="143"/>
      <c r="FY127" s="143"/>
      <c r="FZ127" s="143"/>
      <c r="GA127" s="143"/>
      <c r="GB127" s="143"/>
      <c r="GC127" s="143"/>
      <c r="GD127" s="143"/>
      <c r="GE127" s="143"/>
      <c r="GF127" s="143"/>
      <c r="GG127" s="143"/>
      <c r="GH127" s="143"/>
      <c r="GI127" s="143"/>
      <c r="GJ127" s="143"/>
      <c r="GK127" s="143"/>
      <c r="GL127" s="143"/>
      <c r="GM127" s="143"/>
      <c r="GN127" s="143"/>
      <c r="GO127" s="143"/>
      <c r="GP127" s="143"/>
      <c r="GQ127" s="143"/>
      <c r="GR127" s="143"/>
      <c r="GS127" s="143"/>
      <c r="GT127" s="143"/>
      <c r="GU127" s="143"/>
    </row>
    <row r="128" spans="1:203" x14ac:dyDescent="0.25">
      <c r="A128" s="704" t="s">
        <v>26</v>
      </c>
      <c r="B128" s="704">
        <v>6752000</v>
      </c>
      <c r="C128" s="705" t="s">
        <v>248</v>
      </c>
      <c r="D128" s="704"/>
      <c r="E128" s="704">
        <v>6850</v>
      </c>
      <c r="F128" s="704">
        <v>6</v>
      </c>
      <c r="G128" s="704">
        <v>5.6</v>
      </c>
      <c r="H128" s="704"/>
      <c r="I128" s="704"/>
      <c r="J128" s="704"/>
      <c r="K128" s="704"/>
      <c r="L128" s="704"/>
      <c r="M128" s="704"/>
      <c r="N128" s="704"/>
      <c r="O128" s="704"/>
      <c r="P128" s="405"/>
      <c r="Q128" s="431">
        <f t="shared" si="198"/>
        <v>107</v>
      </c>
      <c r="R128" s="776">
        <v>6752000</v>
      </c>
      <c r="S128" s="775">
        <v>32659</v>
      </c>
      <c r="T128" s="384">
        <f t="shared" si="164"/>
        <v>1989</v>
      </c>
      <c r="U128" s="428">
        <f t="shared" si="165"/>
        <v>1989</v>
      </c>
      <c r="V128" s="428">
        <f t="shared" si="166"/>
        <v>5</v>
      </c>
      <c r="W128" s="429">
        <f t="shared" si="167"/>
        <v>0</v>
      </c>
      <c r="X128" s="429">
        <f t="shared" si="168"/>
        <v>0</v>
      </c>
      <c r="Y128" s="429">
        <f t="shared" si="169"/>
        <v>0</v>
      </c>
      <c r="Z128" s="429">
        <f t="shared" si="170"/>
        <v>0</v>
      </c>
      <c r="AA128" s="429">
        <f t="shared" si="171"/>
        <v>1</v>
      </c>
      <c r="AB128" s="429">
        <f t="shared" si="172"/>
        <v>0</v>
      </c>
      <c r="AC128" s="429">
        <f t="shared" si="173"/>
        <v>0</v>
      </c>
      <c r="AD128" s="429">
        <f t="shared" si="174"/>
        <v>0</v>
      </c>
      <c r="AE128" s="429">
        <f t="shared" si="175"/>
        <v>0</v>
      </c>
      <c r="AF128" s="429">
        <f t="shared" si="176"/>
        <v>0</v>
      </c>
      <c r="AG128" s="429">
        <f t="shared" si="177"/>
        <v>0</v>
      </c>
      <c r="AH128" s="387">
        <f t="shared" si="178"/>
        <v>0</v>
      </c>
      <c r="AI128" s="792">
        <v>1570</v>
      </c>
      <c r="AJ128" s="766"/>
      <c r="AK128" s="790"/>
      <c r="AL128" s="791"/>
      <c r="AM128" s="413">
        <f t="shared" si="179"/>
        <v>0</v>
      </c>
      <c r="AN128" s="30"/>
      <c r="AO128" s="371" t="str">
        <f t="shared" si="180"/>
        <v>no outlier detected</v>
      </c>
      <c r="AP128" s="371" t="str">
        <f t="shared" si="181"/>
        <v>no outlier detected</v>
      </c>
      <c r="AQ128" s="806" t="str">
        <f t="shared" si="182"/>
        <v>----</v>
      </c>
      <c r="AR128" s="806"/>
      <c r="AS128" s="431">
        <f t="shared" si="183"/>
        <v>126</v>
      </c>
      <c r="AT128" s="432">
        <f t="shared" si="184"/>
        <v>1.0476190476190477</v>
      </c>
      <c r="AU128" s="433">
        <f t="shared" si="185"/>
        <v>7.3588308983423536</v>
      </c>
      <c r="AV128" s="433">
        <f t="shared" si="186"/>
        <v>0</v>
      </c>
      <c r="AW128" s="433">
        <f t="shared" si="187"/>
        <v>7.3588308983423536</v>
      </c>
      <c r="AX128" s="433" t="str">
        <f t="shared" si="188"/>
        <v>----</v>
      </c>
      <c r="AY128" s="432" t="str">
        <f t="shared" si="189"/>
        <v>----</v>
      </c>
      <c r="AZ128" s="432">
        <f t="shared" si="190"/>
        <v>1.0476190476190477</v>
      </c>
      <c r="BA128" s="434" t="str">
        <f t="shared" si="191"/>
        <v>----</v>
      </c>
      <c r="BB128" s="435">
        <f t="shared" si="192"/>
        <v>0</v>
      </c>
      <c r="BC128" s="434" t="e">
        <f t="shared" si="193"/>
        <v>#VALUE!</v>
      </c>
      <c r="BD128" s="434">
        <f t="shared" si="194"/>
        <v>0</v>
      </c>
      <c r="BE128" s="434" t="e">
        <f t="shared" si="195"/>
        <v>#VALUE!</v>
      </c>
      <c r="BF128" s="436">
        <f t="shared" si="196"/>
        <v>1.0476190476190477</v>
      </c>
      <c r="BG128" s="437">
        <f t="shared" si="197"/>
        <v>1570</v>
      </c>
      <c r="BH128" s="434"/>
      <c r="BI128" s="434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  <c r="DD128" s="143"/>
      <c r="DE128" s="143"/>
      <c r="DF128" s="143"/>
      <c r="DG128" s="143"/>
      <c r="DH128" s="143"/>
      <c r="DI128" s="143"/>
      <c r="DJ128" s="143"/>
      <c r="DK128" s="143"/>
      <c r="DL128" s="143"/>
      <c r="DM128" s="143"/>
      <c r="DN128" s="143"/>
      <c r="DO128" s="143"/>
      <c r="DP128" s="143"/>
      <c r="DQ128" s="143"/>
      <c r="DR128" s="143"/>
      <c r="DS128" s="143"/>
      <c r="DT128" s="143"/>
      <c r="DU128" s="143"/>
      <c r="DV128" s="143"/>
      <c r="DW128" s="143"/>
      <c r="DX128" s="143"/>
      <c r="DY128" s="143"/>
      <c r="DZ128" s="143"/>
      <c r="EA128" s="143"/>
      <c r="EB128" s="143"/>
      <c r="EC128" s="143"/>
      <c r="ED128" s="143"/>
      <c r="EE128" s="143"/>
      <c r="EF128" s="143"/>
      <c r="EG128" s="143"/>
      <c r="EH128" s="143"/>
      <c r="EI128" s="143"/>
      <c r="EJ128" s="143"/>
      <c r="EK128" s="143"/>
      <c r="EL128" s="143"/>
      <c r="EM128" s="143"/>
      <c r="EN128" s="143"/>
      <c r="EO128" s="143"/>
      <c r="EP128" s="143"/>
      <c r="EQ128" s="143"/>
      <c r="ER128" s="143"/>
      <c r="ES128" s="143"/>
      <c r="ET128" s="143"/>
      <c r="EU128" s="143"/>
      <c r="EV128" s="143"/>
      <c r="EW128" s="143"/>
      <c r="EX128" s="143"/>
      <c r="EY128" s="143"/>
      <c r="EZ128" s="143"/>
      <c r="FA128" s="143"/>
      <c r="FB128" s="143"/>
      <c r="FC128" s="143"/>
      <c r="FD128" s="143"/>
      <c r="FE128" s="143"/>
      <c r="FF128" s="143"/>
      <c r="FG128" s="143"/>
      <c r="FH128" s="143"/>
      <c r="FI128" s="143"/>
      <c r="FJ128" s="143"/>
      <c r="FK128" s="143"/>
      <c r="FL128" s="143"/>
      <c r="FM128" s="143"/>
      <c r="FN128" s="143"/>
      <c r="FO128" s="143"/>
      <c r="FP128" s="143"/>
      <c r="FQ128" s="143"/>
      <c r="FR128" s="143"/>
      <c r="FS128" s="143"/>
      <c r="FT128" s="143"/>
      <c r="FU128" s="143"/>
      <c r="FV128" s="143"/>
      <c r="FW128" s="143"/>
      <c r="FX128" s="143"/>
      <c r="FY128" s="143"/>
      <c r="FZ128" s="143"/>
      <c r="GA128" s="143"/>
      <c r="GB128" s="143"/>
      <c r="GC128" s="143"/>
      <c r="GD128" s="143"/>
      <c r="GE128" s="143"/>
      <c r="GF128" s="143"/>
      <c r="GG128" s="143"/>
      <c r="GH128" s="143"/>
      <c r="GI128" s="143"/>
      <c r="GJ128" s="143"/>
      <c r="GK128" s="143"/>
      <c r="GL128" s="143"/>
      <c r="GM128" s="143"/>
      <c r="GN128" s="143"/>
      <c r="GO128" s="143"/>
      <c r="GP128" s="143"/>
      <c r="GQ128" s="143"/>
      <c r="GR128" s="143"/>
      <c r="GS128" s="143"/>
      <c r="GT128" s="143"/>
      <c r="GU128" s="143"/>
    </row>
    <row r="129" spans="1:203" x14ac:dyDescent="0.25">
      <c r="A129" s="704" t="s">
        <v>26</v>
      </c>
      <c r="B129" s="704">
        <v>6752000</v>
      </c>
      <c r="C129" s="705" t="s">
        <v>249</v>
      </c>
      <c r="D129" s="704"/>
      <c r="E129" s="704">
        <v>4040</v>
      </c>
      <c r="F129" s="704" t="s">
        <v>250</v>
      </c>
      <c r="G129" s="704">
        <v>4.3</v>
      </c>
      <c r="H129" s="704"/>
      <c r="I129" s="704"/>
      <c r="J129" s="704"/>
      <c r="K129" s="704"/>
      <c r="L129" s="704"/>
      <c r="M129" s="704"/>
      <c r="N129" s="704"/>
      <c r="O129" s="704"/>
      <c r="P129" s="405"/>
      <c r="Q129" s="431">
        <f t="shared" si="198"/>
        <v>108</v>
      </c>
      <c r="R129" s="776">
        <v>6752000</v>
      </c>
      <c r="S129" s="775">
        <v>33036</v>
      </c>
      <c r="T129" s="384">
        <f t="shared" si="164"/>
        <v>1990</v>
      </c>
      <c r="U129" s="428">
        <f t="shared" si="165"/>
        <v>1990</v>
      </c>
      <c r="V129" s="428">
        <f t="shared" si="166"/>
        <v>6</v>
      </c>
      <c r="W129" s="429">
        <f t="shared" si="167"/>
        <v>0</v>
      </c>
      <c r="X129" s="429">
        <f t="shared" si="168"/>
        <v>0</v>
      </c>
      <c r="Y129" s="429">
        <f t="shared" si="169"/>
        <v>0</v>
      </c>
      <c r="Z129" s="429">
        <f t="shared" si="170"/>
        <v>0</v>
      </c>
      <c r="AA129" s="429">
        <f t="shared" si="171"/>
        <v>0</v>
      </c>
      <c r="AB129" s="429">
        <f t="shared" si="172"/>
        <v>1</v>
      </c>
      <c r="AC129" s="429">
        <f t="shared" si="173"/>
        <v>0</v>
      </c>
      <c r="AD129" s="429">
        <f t="shared" si="174"/>
        <v>0</v>
      </c>
      <c r="AE129" s="429">
        <f t="shared" si="175"/>
        <v>0</v>
      </c>
      <c r="AF129" s="429">
        <f t="shared" si="176"/>
        <v>0</v>
      </c>
      <c r="AG129" s="429">
        <f t="shared" si="177"/>
        <v>0</v>
      </c>
      <c r="AH129" s="387">
        <f t="shared" si="178"/>
        <v>0</v>
      </c>
      <c r="AI129" s="792">
        <v>2520</v>
      </c>
      <c r="AJ129" s="766"/>
      <c r="AK129" s="790"/>
      <c r="AL129" s="791"/>
      <c r="AM129" s="413">
        <f t="shared" si="179"/>
        <v>0</v>
      </c>
      <c r="AN129" s="30"/>
      <c r="AO129" s="371" t="str">
        <f t="shared" si="180"/>
        <v>no outlier detected</v>
      </c>
      <c r="AP129" s="371" t="str">
        <f t="shared" si="181"/>
        <v>no outlier detected</v>
      </c>
      <c r="AQ129" s="806" t="str">
        <f t="shared" si="182"/>
        <v>----</v>
      </c>
      <c r="AR129" s="806"/>
      <c r="AS129" s="431">
        <f t="shared" si="183"/>
        <v>87</v>
      </c>
      <c r="AT129" s="432">
        <f t="shared" si="184"/>
        <v>1.5172413793103448</v>
      </c>
      <c r="AU129" s="433">
        <f t="shared" si="185"/>
        <v>7.8320141805054693</v>
      </c>
      <c r="AV129" s="433">
        <f t="shared" si="186"/>
        <v>0</v>
      </c>
      <c r="AW129" s="433">
        <f t="shared" si="187"/>
        <v>7.8320141805054693</v>
      </c>
      <c r="AX129" s="433" t="str">
        <f t="shared" si="188"/>
        <v>----</v>
      </c>
      <c r="AY129" s="432" t="str">
        <f t="shared" si="189"/>
        <v>----</v>
      </c>
      <c r="AZ129" s="432">
        <f t="shared" si="190"/>
        <v>1.5172413793103448</v>
      </c>
      <c r="BA129" s="434" t="str">
        <f t="shared" si="191"/>
        <v>----</v>
      </c>
      <c r="BB129" s="435">
        <f t="shared" si="192"/>
        <v>0</v>
      </c>
      <c r="BC129" s="434" t="e">
        <f t="shared" si="193"/>
        <v>#VALUE!</v>
      </c>
      <c r="BD129" s="434">
        <f t="shared" si="194"/>
        <v>0</v>
      </c>
      <c r="BE129" s="434" t="e">
        <f t="shared" si="195"/>
        <v>#VALUE!</v>
      </c>
      <c r="BF129" s="436">
        <f t="shared" si="196"/>
        <v>1.5172413793103448</v>
      </c>
      <c r="BG129" s="437">
        <f t="shared" si="197"/>
        <v>2520</v>
      </c>
      <c r="BH129" s="434"/>
      <c r="BI129" s="434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  <c r="DD129" s="143"/>
      <c r="DE129" s="143"/>
      <c r="DF129" s="143"/>
      <c r="DG129" s="143"/>
      <c r="DH129" s="143"/>
      <c r="DI129" s="143"/>
      <c r="DJ129" s="143"/>
      <c r="DK129" s="143"/>
      <c r="DL129" s="143"/>
      <c r="DM129" s="143"/>
      <c r="DN129" s="143"/>
      <c r="DO129" s="143"/>
      <c r="DP129" s="143"/>
      <c r="DQ129" s="143"/>
      <c r="DR129" s="143"/>
      <c r="DS129" s="143"/>
      <c r="DT129" s="143"/>
      <c r="DU129" s="143"/>
      <c r="DV129" s="143"/>
      <c r="DW129" s="143"/>
      <c r="DX129" s="143"/>
      <c r="DY129" s="143"/>
      <c r="DZ129" s="143"/>
      <c r="EA129" s="143"/>
      <c r="EB129" s="143"/>
      <c r="EC129" s="143"/>
      <c r="ED129" s="143"/>
      <c r="EE129" s="143"/>
      <c r="EF129" s="143"/>
      <c r="EG129" s="143"/>
      <c r="EH129" s="143"/>
      <c r="EI129" s="143"/>
      <c r="EJ129" s="143"/>
      <c r="EK129" s="143"/>
      <c r="EL129" s="143"/>
      <c r="EM129" s="143"/>
      <c r="EN129" s="143"/>
      <c r="EO129" s="143"/>
      <c r="EP129" s="143"/>
      <c r="EQ129" s="143"/>
      <c r="ER129" s="143"/>
      <c r="ES129" s="143"/>
      <c r="ET129" s="143"/>
      <c r="EU129" s="143"/>
      <c r="EV129" s="143"/>
      <c r="EW129" s="143"/>
      <c r="EX129" s="143"/>
      <c r="EY129" s="143"/>
      <c r="EZ129" s="143"/>
      <c r="FA129" s="143"/>
      <c r="FB129" s="143"/>
      <c r="FC129" s="143"/>
      <c r="FD129" s="143"/>
      <c r="FE129" s="143"/>
      <c r="FF129" s="143"/>
      <c r="FG129" s="143"/>
      <c r="FH129" s="143"/>
      <c r="FI129" s="143"/>
      <c r="FJ129" s="143"/>
      <c r="FK129" s="143"/>
      <c r="FL129" s="143"/>
      <c r="FM129" s="143"/>
      <c r="FN129" s="143"/>
      <c r="FO129" s="143"/>
      <c r="FP129" s="143"/>
      <c r="FQ129" s="143"/>
      <c r="FR129" s="143"/>
      <c r="FS129" s="143"/>
      <c r="FT129" s="143"/>
      <c r="FU129" s="143"/>
      <c r="FV129" s="143"/>
      <c r="FW129" s="143"/>
      <c r="FX129" s="143"/>
      <c r="FY129" s="143"/>
      <c r="FZ129" s="143"/>
      <c r="GA129" s="143"/>
      <c r="GB129" s="143"/>
      <c r="GC129" s="143"/>
      <c r="GD129" s="143"/>
      <c r="GE129" s="143"/>
      <c r="GF129" s="143"/>
      <c r="GG129" s="143"/>
      <c r="GH129" s="143"/>
      <c r="GI129" s="143"/>
      <c r="GJ129" s="143"/>
      <c r="GK129" s="143"/>
      <c r="GL129" s="143"/>
      <c r="GM129" s="143"/>
      <c r="GN129" s="143"/>
      <c r="GO129" s="143"/>
      <c r="GP129" s="143"/>
      <c r="GQ129" s="143"/>
      <c r="GR129" s="143"/>
      <c r="GS129" s="143"/>
      <c r="GT129" s="143"/>
      <c r="GU129" s="143"/>
    </row>
    <row r="130" spans="1:203" x14ac:dyDescent="0.25">
      <c r="A130" s="704" t="s">
        <v>26</v>
      </c>
      <c r="B130" s="704">
        <v>6752000</v>
      </c>
      <c r="C130" s="705" t="s">
        <v>251</v>
      </c>
      <c r="D130" s="704"/>
      <c r="E130" s="704">
        <v>4820</v>
      </c>
      <c r="F130" s="704">
        <v>6</v>
      </c>
      <c r="G130" s="704">
        <v>4.7</v>
      </c>
      <c r="H130" s="704"/>
      <c r="I130" s="704"/>
      <c r="J130" s="704"/>
      <c r="K130" s="704"/>
      <c r="L130" s="704"/>
      <c r="M130" s="704"/>
      <c r="N130" s="704"/>
      <c r="O130" s="704"/>
      <c r="P130" s="405"/>
      <c r="Q130" s="540">
        <f t="shared" si="198"/>
        <v>109</v>
      </c>
      <c r="R130" s="777">
        <v>6752000</v>
      </c>
      <c r="S130" s="778">
        <v>33391</v>
      </c>
      <c r="T130" s="539">
        <f t="shared" si="164"/>
        <v>1991</v>
      </c>
      <c r="U130" s="428">
        <f t="shared" si="165"/>
        <v>1991</v>
      </c>
      <c r="V130" s="428">
        <f t="shared" si="166"/>
        <v>6</v>
      </c>
      <c r="W130" s="429">
        <f t="shared" si="167"/>
        <v>0</v>
      </c>
      <c r="X130" s="429">
        <f t="shared" si="168"/>
        <v>0</v>
      </c>
      <c r="Y130" s="429">
        <f t="shared" si="169"/>
        <v>0</v>
      </c>
      <c r="Z130" s="429">
        <f t="shared" si="170"/>
        <v>0</v>
      </c>
      <c r="AA130" s="429">
        <f t="shared" si="171"/>
        <v>0</v>
      </c>
      <c r="AB130" s="429">
        <f t="shared" si="172"/>
        <v>1</v>
      </c>
      <c r="AC130" s="429">
        <f t="shared" si="173"/>
        <v>0</v>
      </c>
      <c r="AD130" s="429">
        <f t="shared" si="174"/>
        <v>0</v>
      </c>
      <c r="AE130" s="429">
        <f t="shared" si="175"/>
        <v>0</v>
      </c>
      <c r="AF130" s="429">
        <f t="shared" si="176"/>
        <v>0</v>
      </c>
      <c r="AG130" s="429">
        <f t="shared" si="177"/>
        <v>0</v>
      </c>
      <c r="AH130" s="387">
        <f t="shared" si="178"/>
        <v>0</v>
      </c>
      <c r="AI130" s="793">
        <v>4520</v>
      </c>
      <c r="AJ130" s="784"/>
      <c r="AK130" s="787"/>
      <c r="AL130" s="788"/>
      <c r="AM130" s="413">
        <f t="shared" si="179"/>
        <v>0</v>
      </c>
      <c r="AN130" s="30"/>
      <c r="AO130" s="372" t="str">
        <f t="shared" si="180"/>
        <v>no outlier detected</v>
      </c>
      <c r="AP130" s="372" t="str">
        <f t="shared" si="181"/>
        <v>no outlier detected</v>
      </c>
      <c r="AQ130" s="807" t="str">
        <f t="shared" si="182"/>
        <v>----</v>
      </c>
      <c r="AR130" s="807"/>
      <c r="AS130" s="540">
        <f t="shared" si="183"/>
        <v>27</v>
      </c>
      <c r="AT130" s="541">
        <f t="shared" si="184"/>
        <v>4.8888888888888893</v>
      </c>
      <c r="AU130" s="542">
        <f t="shared" si="185"/>
        <v>8.4162672728262766</v>
      </c>
      <c r="AV130" s="542">
        <f t="shared" si="186"/>
        <v>0</v>
      </c>
      <c r="AW130" s="542">
        <f t="shared" si="187"/>
        <v>8.4162672728262766</v>
      </c>
      <c r="AX130" s="542" t="str">
        <f t="shared" si="188"/>
        <v>----</v>
      </c>
      <c r="AY130" s="541" t="str">
        <f t="shared" si="189"/>
        <v>----</v>
      </c>
      <c r="AZ130" s="541">
        <f t="shared" si="190"/>
        <v>4.8888888888888893</v>
      </c>
      <c r="BA130" s="434" t="str">
        <f t="shared" si="191"/>
        <v>----</v>
      </c>
      <c r="BB130" s="435">
        <f t="shared" si="192"/>
        <v>0</v>
      </c>
      <c r="BC130" s="434" t="e">
        <f t="shared" si="193"/>
        <v>#VALUE!</v>
      </c>
      <c r="BD130" s="434">
        <f t="shared" si="194"/>
        <v>0</v>
      </c>
      <c r="BE130" s="434" t="e">
        <f t="shared" si="195"/>
        <v>#VALUE!</v>
      </c>
      <c r="BF130" s="436">
        <f t="shared" si="196"/>
        <v>4.8888888888888893</v>
      </c>
      <c r="BG130" s="437">
        <f t="shared" si="197"/>
        <v>4520</v>
      </c>
      <c r="BH130" s="434"/>
      <c r="BI130" s="434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  <c r="DD130" s="143"/>
      <c r="DE130" s="143"/>
      <c r="DF130" s="143"/>
      <c r="DG130" s="143"/>
      <c r="DH130" s="143"/>
      <c r="DI130" s="143"/>
      <c r="DJ130" s="143"/>
      <c r="DK130" s="143"/>
      <c r="DL130" s="143"/>
      <c r="DM130" s="143"/>
      <c r="DN130" s="143"/>
      <c r="DO130" s="143"/>
      <c r="DP130" s="143"/>
      <c r="DQ130" s="143"/>
      <c r="DR130" s="143"/>
      <c r="DS130" s="143"/>
      <c r="DT130" s="143"/>
      <c r="DU130" s="143"/>
      <c r="DV130" s="143"/>
      <c r="DW130" s="143"/>
      <c r="DX130" s="143"/>
      <c r="DY130" s="143"/>
      <c r="DZ130" s="143"/>
      <c r="EA130" s="143"/>
      <c r="EB130" s="143"/>
      <c r="EC130" s="143"/>
      <c r="ED130" s="143"/>
      <c r="EE130" s="143"/>
      <c r="EF130" s="143"/>
      <c r="EG130" s="143"/>
      <c r="EH130" s="143"/>
      <c r="EI130" s="143"/>
      <c r="EJ130" s="143"/>
      <c r="EK130" s="143"/>
      <c r="EL130" s="143"/>
      <c r="EM130" s="143"/>
      <c r="EN130" s="143"/>
      <c r="EO130" s="143"/>
      <c r="EP130" s="143"/>
      <c r="EQ130" s="143"/>
      <c r="ER130" s="143"/>
      <c r="ES130" s="143"/>
      <c r="ET130" s="143"/>
      <c r="EU130" s="143"/>
      <c r="EV130" s="143"/>
      <c r="EW130" s="143"/>
      <c r="EX130" s="143"/>
      <c r="EY130" s="143"/>
      <c r="EZ130" s="143"/>
      <c r="FA130" s="143"/>
      <c r="FB130" s="143"/>
      <c r="FC130" s="143"/>
      <c r="FD130" s="143"/>
      <c r="FE130" s="143"/>
      <c r="FF130" s="143"/>
      <c r="FG130" s="143"/>
      <c r="FH130" s="143"/>
      <c r="FI130" s="143"/>
      <c r="FJ130" s="143"/>
      <c r="FK130" s="143"/>
      <c r="FL130" s="143"/>
      <c r="FM130" s="143"/>
      <c r="FN130" s="143"/>
      <c r="FO130" s="143"/>
      <c r="FP130" s="143"/>
      <c r="FQ130" s="143"/>
      <c r="FR130" s="143"/>
      <c r="FS130" s="143"/>
      <c r="FT130" s="143"/>
      <c r="FU130" s="143"/>
      <c r="FV130" s="143"/>
      <c r="FW130" s="143"/>
      <c r="FX130" s="143"/>
      <c r="FY130" s="143"/>
      <c r="FZ130" s="143"/>
      <c r="GA130" s="143"/>
      <c r="GB130" s="143"/>
      <c r="GC130" s="143"/>
      <c r="GD130" s="143"/>
      <c r="GE130" s="143"/>
      <c r="GF130" s="143"/>
      <c r="GG130" s="143"/>
      <c r="GH130" s="143"/>
      <c r="GI130" s="143"/>
      <c r="GJ130" s="143"/>
      <c r="GK130" s="143"/>
      <c r="GL130" s="143"/>
      <c r="GM130" s="143"/>
      <c r="GN130" s="143"/>
      <c r="GO130" s="143"/>
      <c r="GP130" s="143"/>
      <c r="GQ130" s="143"/>
      <c r="GR130" s="143"/>
      <c r="GS130" s="143"/>
      <c r="GT130" s="143"/>
      <c r="GU130" s="143"/>
    </row>
    <row r="131" spans="1:203" x14ac:dyDescent="0.25">
      <c r="A131" s="704" t="s">
        <v>26</v>
      </c>
      <c r="B131" s="704">
        <v>6752000</v>
      </c>
      <c r="C131" s="705" t="s">
        <v>252</v>
      </c>
      <c r="D131" s="704"/>
      <c r="E131" s="704">
        <v>3000</v>
      </c>
      <c r="F131" s="704" t="s">
        <v>253</v>
      </c>
      <c r="G131" s="704"/>
      <c r="H131" s="704"/>
      <c r="I131" s="704"/>
      <c r="J131" s="705"/>
      <c r="K131" s="704"/>
      <c r="L131" s="704"/>
      <c r="M131" s="704"/>
      <c r="N131" s="704"/>
      <c r="O131" s="704"/>
      <c r="P131" s="405"/>
      <c r="Q131" s="431">
        <f t="shared" si="198"/>
        <v>110</v>
      </c>
      <c r="R131" s="776">
        <v>6752000</v>
      </c>
      <c r="S131" s="775">
        <v>33751</v>
      </c>
      <c r="T131" s="384">
        <f t="shared" si="164"/>
        <v>1992</v>
      </c>
      <c r="U131" s="428">
        <f t="shared" si="165"/>
        <v>1992</v>
      </c>
      <c r="V131" s="428">
        <f t="shared" si="166"/>
        <v>5</v>
      </c>
      <c r="W131" s="429">
        <f t="shared" si="167"/>
        <v>0</v>
      </c>
      <c r="X131" s="429">
        <f t="shared" si="168"/>
        <v>0</v>
      </c>
      <c r="Y131" s="429">
        <f t="shared" si="169"/>
        <v>0</v>
      </c>
      <c r="Z131" s="429">
        <f t="shared" si="170"/>
        <v>0</v>
      </c>
      <c r="AA131" s="429">
        <f t="shared" si="171"/>
        <v>1</v>
      </c>
      <c r="AB131" s="429">
        <f t="shared" si="172"/>
        <v>0</v>
      </c>
      <c r="AC131" s="429">
        <f t="shared" si="173"/>
        <v>0</v>
      </c>
      <c r="AD131" s="429">
        <f t="shared" si="174"/>
        <v>0</v>
      </c>
      <c r="AE131" s="429">
        <f t="shared" si="175"/>
        <v>0</v>
      </c>
      <c r="AF131" s="429">
        <f t="shared" si="176"/>
        <v>0</v>
      </c>
      <c r="AG131" s="429">
        <f t="shared" si="177"/>
        <v>0</v>
      </c>
      <c r="AH131" s="387">
        <f t="shared" si="178"/>
        <v>0</v>
      </c>
      <c r="AI131" s="792">
        <v>1720</v>
      </c>
      <c r="AJ131" s="766"/>
      <c r="AK131" s="790"/>
      <c r="AL131" s="791"/>
      <c r="AM131" s="413">
        <f t="shared" si="179"/>
        <v>0</v>
      </c>
      <c r="AN131" s="30"/>
      <c r="AO131" s="371" t="str">
        <f t="shared" si="180"/>
        <v>no outlier detected</v>
      </c>
      <c r="AP131" s="371" t="str">
        <f t="shared" si="181"/>
        <v>no outlier detected</v>
      </c>
      <c r="AQ131" s="806" t="str">
        <f t="shared" si="182"/>
        <v>----</v>
      </c>
      <c r="AR131" s="806"/>
      <c r="AS131" s="431">
        <f t="shared" si="183"/>
        <v>121</v>
      </c>
      <c r="AT131" s="432">
        <f t="shared" si="184"/>
        <v>1.0909090909090908</v>
      </c>
      <c r="AU131" s="433">
        <f t="shared" si="185"/>
        <v>7.4500795698074986</v>
      </c>
      <c r="AV131" s="433">
        <f t="shared" si="186"/>
        <v>0</v>
      </c>
      <c r="AW131" s="433">
        <f t="shared" si="187"/>
        <v>7.4500795698074986</v>
      </c>
      <c r="AX131" s="433" t="str">
        <f t="shared" si="188"/>
        <v>----</v>
      </c>
      <c r="AY131" s="432" t="str">
        <f t="shared" si="189"/>
        <v>----</v>
      </c>
      <c r="AZ131" s="432">
        <f t="shared" si="190"/>
        <v>1.0909090909090908</v>
      </c>
      <c r="BA131" s="434" t="str">
        <f t="shared" si="191"/>
        <v>----</v>
      </c>
      <c r="BB131" s="435">
        <f t="shared" si="192"/>
        <v>0</v>
      </c>
      <c r="BC131" s="434" t="e">
        <f t="shared" si="193"/>
        <v>#VALUE!</v>
      </c>
      <c r="BD131" s="434">
        <f t="shared" si="194"/>
        <v>0</v>
      </c>
      <c r="BE131" s="434" t="e">
        <f t="shared" si="195"/>
        <v>#VALUE!</v>
      </c>
      <c r="BF131" s="436">
        <f t="shared" si="196"/>
        <v>1.0909090909090908</v>
      </c>
      <c r="BG131" s="437">
        <f t="shared" si="197"/>
        <v>1720</v>
      </c>
      <c r="BH131" s="434"/>
      <c r="BI131" s="434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3"/>
      <c r="DO131" s="143"/>
      <c r="DP131" s="143"/>
      <c r="DQ131" s="143"/>
      <c r="DR131" s="143"/>
      <c r="DS131" s="143"/>
      <c r="DT131" s="143"/>
      <c r="DU131" s="143"/>
      <c r="DV131" s="143"/>
      <c r="DW131" s="143"/>
      <c r="DX131" s="143"/>
      <c r="DY131" s="143"/>
      <c r="DZ131" s="143"/>
      <c r="EA131" s="143"/>
      <c r="EB131" s="143"/>
      <c r="EC131" s="143"/>
      <c r="ED131" s="143"/>
      <c r="EE131" s="143"/>
      <c r="EF131" s="143"/>
      <c r="EG131" s="143"/>
      <c r="EH131" s="143"/>
      <c r="EI131" s="143"/>
      <c r="EJ131" s="143"/>
      <c r="EK131" s="143"/>
      <c r="EL131" s="143"/>
      <c r="EM131" s="143"/>
      <c r="EN131" s="143"/>
      <c r="EO131" s="143"/>
      <c r="EP131" s="143"/>
      <c r="EQ131" s="143"/>
      <c r="ER131" s="143"/>
      <c r="ES131" s="143"/>
      <c r="ET131" s="143"/>
      <c r="EU131" s="143"/>
      <c r="EV131" s="143"/>
      <c r="EW131" s="143"/>
      <c r="EX131" s="143"/>
      <c r="EY131" s="143"/>
      <c r="EZ131" s="143"/>
      <c r="FA131" s="143"/>
      <c r="FB131" s="143"/>
      <c r="FC131" s="143"/>
      <c r="FD131" s="143"/>
      <c r="FE131" s="143"/>
      <c r="FF131" s="143"/>
      <c r="FG131" s="143"/>
      <c r="FH131" s="143"/>
      <c r="FI131" s="143"/>
      <c r="FJ131" s="143"/>
      <c r="FK131" s="143"/>
      <c r="FL131" s="143"/>
      <c r="FM131" s="143"/>
      <c r="FN131" s="143"/>
      <c r="FO131" s="143"/>
      <c r="FP131" s="143"/>
      <c r="FQ131" s="143"/>
      <c r="FR131" s="143"/>
      <c r="FS131" s="143"/>
      <c r="FT131" s="143"/>
      <c r="FU131" s="143"/>
      <c r="FV131" s="143"/>
      <c r="FW131" s="143"/>
      <c r="FX131" s="143"/>
      <c r="FY131" s="143"/>
      <c r="FZ131" s="143"/>
      <c r="GA131" s="143"/>
      <c r="GB131" s="143"/>
      <c r="GC131" s="143"/>
      <c r="GD131" s="143"/>
      <c r="GE131" s="143"/>
      <c r="GF131" s="143"/>
      <c r="GG131" s="143"/>
      <c r="GH131" s="143"/>
      <c r="GI131" s="143"/>
      <c r="GJ131" s="143"/>
      <c r="GK131" s="143"/>
      <c r="GL131" s="143"/>
      <c r="GM131" s="143"/>
      <c r="GN131" s="143"/>
      <c r="GO131" s="143"/>
      <c r="GP131" s="143"/>
      <c r="GQ131" s="143"/>
      <c r="GR131" s="143"/>
      <c r="GS131" s="143"/>
      <c r="GT131" s="143"/>
      <c r="GU131" s="143"/>
    </row>
    <row r="132" spans="1:203" x14ac:dyDescent="0.25">
      <c r="A132" s="704" t="s">
        <v>26</v>
      </c>
      <c r="B132" s="704">
        <v>6752000</v>
      </c>
      <c r="C132" s="705" t="s">
        <v>254</v>
      </c>
      <c r="D132" s="704"/>
      <c r="E132" s="704">
        <v>1800</v>
      </c>
      <c r="F132" s="704" t="s">
        <v>253</v>
      </c>
      <c r="G132" s="704"/>
      <c r="H132" s="704"/>
      <c r="I132" s="704"/>
      <c r="J132" s="704"/>
      <c r="K132" s="704"/>
      <c r="L132" s="704"/>
      <c r="M132" s="704"/>
      <c r="N132" s="704"/>
      <c r="O132" s="704"/>
      <c r="P132" s="405"/>
      <c r="Q132" s="431">
        <f t="shared" si="198"/>
        <v>111</v>
      </c>
      <c r="R132" s="776">
        <v>6752000</v>
      </c>
      <c r="S132" s="775">
        <v>34139</v>
      </c>
      <c r="T132" s="384">
        <f t="shared" si="164"/>
        <v>1993</v>
      </c>
      <c r="U132" s="428">
        <f t="shared" si="165"/>
        <v>1993</v>
      </c>
      <c r="V132" s="428">
        <f t="shared" si="166"/>
        <v>6</v>
      </c>
      <c r="W132" s="429">
        <f t="shared" si="167"/>
        <v>0</v>
      </c>
      <c r="X132" s="429">
        <f t="shared" si="168"/>
        <v>0</v>
      </c>
      <c r="Y132" s="429">
        <f t="shared" si="169"/>
        <v>0</v>
      </c>
      <c r="Z132" s="429">
        <f t="shared" si="170"/>
        <v>0</v>
      </c>
      <c r="AA132" s="429">
        <f t="shared" si="171"/>
        <v>0</v>
      </c>
      <c r="AB132" s="429">
        <f t="shared" si="172"/>
        <v>1</v>
      </c>
      <c r="AC132" s="429">
        <f t="shared" si="173"/>
        <v>0</v>
      </c>
      <c r="AD132" s="429">
        <f t="shared" si="174"/>
        <v>0</v>
      </c>
      <c r="AE132" s="429">
        <f t="shared" si="175"/>
        <v>0</v>
      </c>
      <c r="AF132" s="429">
        <f t="shared" si="176"/>
        <v>0</v>
      </c>
      <c r="AG132" s="429">
        <f t="shared" si="177"/>
        <v>0</v>
      </c>
      <c r="AH132" s="387">
        <f t="shared" si="178"/>
        <v>0</v>
      </c>
      <c r="AI132" s="792">
        <v>2730</v>
      </c>
      <c r="AJ132" s="766"/>
      <c r="AK132" s="790"/>
      <c r="AL132" s="791"/>
      <c r="AM132" s="413">
        <f t="shared" si="179"/>
        <v>0</v>
      </c>
      <c r="AN132" s="30"/>
      <c r="AO132" s="371" t="str">
        <f t="shared" si="180"/>
        <v>no outlier detected</v>
      </c>
      <c r="AP132" s="371" t="str">
        <f t="shared" si="181"/>
        <v>no outlier detected</v>
      </c>
      <c r="AQ132" s="806" t="str">
        <f t="shared" si="182"/>
        <v>----</v>
      </c>
      <c r="AR132" s="806"/>
      <c r="AS132" s="431">
        <f t="shared" si="183"/>
        <v>78</v>
      </c>
      <c r="AT132" s="432">
        <f t="shared" si="184"/>
        <v>1.6923076923076923</v>
      </c>
      <c r="AU132" s="433">
        <f t="shared" si="185"/>
        <v>7.9120568881790057</v>
      </c>
      <c r="AV132" s="433">
        <f t="shared" si="186"/>
        <v>0</v>
      </c>
      <c r="AW132" s="433">
        <f t="shared" si="187"/>
        <v>7.9120568881790057</v>
      </c>
      <c r="AX132" s="433" t="str">
        <f t="shared" si="188"/>
        <v>----</v>
      </c>
      <c r="AY132" s="432" t="str">
        <f t="shared" si="189"/>
        <v>----</v>
      </c>
      <c r="AZ132" s="432">
        <f t="shared" si="190"/>
        <v>1.6923076923076923</v>
      </c>
      <c r="BA132" s="434" t="str">
        <f t="shared" si="191"/>
        <v>----</v>
      </c>
      <c r="BB132" s="435">
        <f t="shared" si="192"/>
        <v>0</v>
      </c>
      <c r="BC132" s="434" t="e">
        <f t="shared" si="193"/>
        <v>#VALUE!</v>
      </c>
      <c r="BD132" s="434">
        <f t="shared" si="194"/>
        <v>0</v>
      </c>
      <c r="BE132" s="434" t="e">
        <f t="shared" si="195"/>
        <v>#VALUE!</v>
      </c>
      <c r="BF132" s="436">
        <f t="shared" si="196"/>
        <v>1.6923076923076923</v>
      </c>
      <c r="BG132" s="437">
        <f t="shared" si="197"/>
        <v>2730</v>
      </c>
      <c r="BH132" s="434"/>
      <c r="BI132" s="434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143"/>
      <c r="ET132" s="143"/>
      <c r="EU132" s="143"/>
      <c r="EV132" s="143"/>
      <c r="EW132" s="143"/>
      <c r="EX132" s="143"/>
      <c r="EY132" s="143"/>
      <c r="EZ132" s="143"/>
      <c r="FA132" s="143"/>
      <c r="FB132" s="143"/>
      <c r="FC132" s="143"/>
      <c r="FD132" s="143"/>
      <c r="FE132" s="143"/>
      <c r="FF132" s="143"/>
      <c r="FG132" s="143"/>
      <c r="FH132" s="143"/>
      <c r="FI132" s="143"/>
      <c r="FJ132" s="143"/>
      <c r="FK132" s="143"/>
      <c r="FL132" s="143"/>
      <c r="FM132" s="143"/>
      <c r="FN132" s="143"/>
      <c r="FO132" s="143"/>
      <c r="FP132" s="143"/>
      <c r="FQ132" s="143"/>
      <c r="FR132" s="143"/>
      <c r="FS132" s="143"/>
      <c r="FT132" s="143"/>
      <c r="FU132" s="143"/>
      <c r="FV132" s="143"/>
      <c r="FW132" s="143"/>
      <c r="FX132" s="143"/>
      <c r="FY132" s="143"/>
      <c r="FZ132" s="143"/>
      <c r="GA132" s="143"/>
      <c r="GB132" s="143"/>
      <c r="GC132" s="143"/>
      <c r="GD132" s="143"/>
      <c r="GE132" s="143"/>
      <c r="GF132" s="143"/>
      <c r="GG132" s="143"/>
      <c r="GH132" s="143"/>
      <c r="GI132" s="143"/>
      <c r="GJ132" s="143"/>
      <c r="GK132" s="143"/>
      <c r="GL132" s="143"/>
      <c r="GM132" s="143"/>
      <c r="GN132" s="143"/>
      <c r="GO132" s="143"/>
      <c r="GP132" s="143"/>
      <c r="GQ132" s="143"/>
      <c r="GR132" s="143"/>
      <c r="GS132" s="143"/>
      <c r="GT132" s="143"/>
      <c r="GU132" s="143"/>
    </row>
    <row r="133" spans="1:203" x14ac:dyDescent="0.25">
      <c r="A133" s="704" t="s">
        <v>26</v>
      </c>
      <c r="B133" s="704">
        <v>6752000</v>
      </c>
      <c r="C133" s="705" t="s">
        <v>255</v>
      </c>
      <c r="D133" s="704"/>
      <c r="E133" s="704">
        <v>2100</v>
      </c>
      <c r="F133" s="704" t="s">
        <v>247</v>
      </c>
      <c r="G133" s="704"/>
      <c r="H133" s="704"/>
      <c r="I133" s="704"/>
      <c r="J133" s="704"/>
      <c r="K133" s="704"/>
      <c r="L133" s="704"/>
      <c r="M133" s="704"/>
      <c r="N133" s="704"/>
      <c r="O133" s="704"/>
      <c r="P133" s="405"/>
      <c r="Q133" s="431">
        <f t="shared" si="198"/>
        <v>112</v>
      </c>
      <c r="R133" s="776">
        <v>6752000</v>
      </c>
      <c r="S133" s="775">
        <v>34486</v>
      </c>
      <c r="T133" s="384">
        <f t="shared" si="164"/>
        <v>1994</v>
      </c>
      <c r="U133" s="428">
        <f t="shared" si="165"/>
        <v>1994</v>
      </c>
      <c r="V133" s="428">
        <f t="shared" si="166"/>
        <v>6</v>
      </c>
      <c r="W133" s="429">
        <f t="shared" si="167"/>
        <v>0</v>
      </c>
      <c r="X133" s="429">
        <f t="shared" si="168"/>
        <v>0</v>
      </c>
      <c r="Y133" s="429">
        <f t="shared" si="169"/>
        <v>0</v>
      </c>
      <c r="Z133" s="429">
        <f t="shared" si="170"/>
        <v>0</v>
      </c>
      <c r="AA133" s="429">
        <f t="shared" si="171"/>
        <v>0</v>
      </c>
      <c r="AB133" s="429">
        <f t="shared" si="172"/>
        <v>1</v>
      </c>
      <c r="AC133" s="429">
        <f t="shared" si="173"/>
        <v>0</v>
      </c>
      <c r="AD133" s="429">
        <f t="shared" si="174"/>
        <v>0</v>
      </c>
      <c r="AE133" s="429">
        <f t="shared" si="175"/>
        <v>0</v>
      </c>
      <c r="AF133" s="429">
        <f t="shared" si="176"/>
        <v>0</v>
      </c>
      <c r="AG133" s="429">
        <f t="shared" si="177"/>
        <v>0</v>
      </c>
      <c r="AH133" s="387">
        <f t="shared" si="178"/>
        <v>0</v>
      </c>
      <c r="AI133" s="792">
        <v>1850</v>
      </c>
      <c r="AJ133" s="766"/>
      <c r="AK133" s="790"/>
      <c r="AL133" s="791"/>
      <c r="AM133" s="413">
        <f t="shared" si="179"/>
        <v>0</v>
      </c>
      <c r="AN133" s="30"/>
      <c r="AO133" s="371" t="str">
        <f t="shared" si="180"/>
        <v>no outlier detected</v>
      </c>
      <c r="AP133" s="371" t="str">
        <f t="shared" si="181"/>
        <v>no outlier detected</v>
      </c>
      <c r="AQ133" s="806" t="str">
        <f t="shared" si="182"/>
        <v>----</v>
      </c>
      <c r="AR133" s="806"/>
      <c r="AS133" s="431">
        <f t="shared" si="183"/>
        <v>112</v>
      </c>
      <c r="AT133" s="432">
        <f t="shared" si="184"/>
        <v>1.1785714285714286</v>
      </c>
      <c r="AU133" s="433">
        <f t="shared" si="185"/>
        <v>7.5229409180723703</v>
      </c>
      <c r="AV133" s="433">
        <f t="shared" si="186"/>
        <v>0</v>
      </c>
      <c r="AW133" s="433">
        <f t="shared" si="187"/>
        <v>7.5229409180723703</v>
      </c>
      <c r="AX133" s="433" t="str">
        <f t="shared" si="188"/>
        <v>----</v>
      </c>
      <c r="AY133" s="432" t="str">
        <f t="shared" si="189"/>
        <v>----</v>
      </c>
      <c r="AZ133" s="432">
        <f t="shared" si="190"/>
        <v>1.1785714285714286</v>
      </c>
      <c r="BA133" s="434" t="str">
        <f t="shared" si="191"/>
        <v>----</v>
      </c>
      <c r="BB133" s="435">
        <f t="shared" si="192"/>
        <v>0</v>
      </c>
      <c r="BC133" s="434" t="e">
        <f t="shared" si="193"/>
        <v>#VALUE!</v>
      </c>
      <c r="BD133" s="434">
        <f t="shared" si="194"/>
        <v>0</v>
      </c>
      <c r="BE133" s="434" t="e">
        <f t="shared" si="195"/>
        <v>#VALUE!</v>
      </c>
      <c r="BF133" s="436">
        <f t="shared" si="196"/>
        <v>1.1785714285714286</v>
      </c>
      <c r="BG133" s="437">
        <f t="shared" si="197"/>
        <v>1850</v>
      </c>
      <c r="BH133" s="434"/>
      <c r="BI133" s="434"/>
      <c r="BJ133" s="143"/>
      <c r="BK133" s="143"/>
      <c r="BL133" s="143"/>
      <c r="BM133" s="143"/>
      <c r="BN133" s="143"/>
      <c r="BO133" s="143"/>
      <c r="BP133" s="143"/>
      <c r="BQ133" s="143"/>
      <c r="BR133" s="143"/>
      <c r="BS133" s="143"/>
      <c r="BT133" s="143"/>
      <c r="BU133" s="143"/>
      <c r="BV133" s="143"/>
      <c r="BW133" s="143"/>
      <c r="BX133" s="143"/>
      <c r="BY133" s="143"/>
      <c r="BZ133" s="143"/>
      <c r="CA133" s="143"/>
      <c r="CB133" s="143"/>
      <c r="CC133" s="143"/>
      <c r="CD133" s="143"/>
      <c r="CE133" s="143"/>
      <c r="CF133" s="143"/>
      <c r="CG133" s="143"/>
      <c r="CH133" s="143"/>
      <c r="CI133" s="143"/>
      <c r="CJ133" s="143"/>
      <c r="CK133" s="143"/>
      <c r="CL133" s="143"/>
      <c r="CM133" s="143"/>
      <c r="CN133" s="143"/>
      <c r="CO133" s="143"/>
      <c r="CP133" s="143"/>
      <c r="CQ133" s="143"/>
      <c r="CR133" s="143"/>
      <c r="CS133" s="143"/>
      <c r="CT133" s="143"/>
      <c r="CU133" s="143"/>
      <c r="CV133" s="143"/>
      <c r="CW133" s="143"/>
      <c r="CX133" s="143"/>
      <c r="CY133" s="143"/>
      <c r="CZ133" s="143"/>
      <c r="DA133" s="143"/>
      <c r="DB133" s="143"/>
      <c r="DC133" s="143"/>
      <c r="DD133" s="143"/>
      <c r="DE133" s="143"/>
      <c r="DF133" s="143"/>
      <c r="DG133" s="143"/>
      <c r="DH133" s="143"/>
      <c r="DI133" s="143"/>
      <c r="DJ133" s="143"/>
      <c r="DK133" s="143"/>
      <c r="DL133" s="143"/>
      <c r="DM133" s="143"/>
      <c r="DN133" s="143"/>
      <c r="DO133" s="143"/>
      <c r="DP133" s="143"/>
      <c r="DQ133" s="143"/>
      <c r="DR133" s="143"/>
      <c r="DS133" s="143"/>
      <c r="DT133" s="143"/>
      <c r="DU133" s="143"/>
      <c r="DV133" s="143"/>
      <c r="DW133" s="143"/>
      <c r="DX133" s="143"/>
      <c r="DY133" s="143"/>
      <c r="DZ133" s="143"/>
      <c r="EA133" s="143"/>
      <c r="EB133" s="143"/>
      <c r="EC133" s="143"/>
      <c r="ED133" s="143"/>
      <c r="EE133" s="143"/>
      <c r="EF133" s="143"/>
      <c r="EG133" s="143"/>
      <c r="EH133" s="143"/>
      <c r="EI133" s="143"/>
      <c r="EJ133" s="143"/>
      <c r="EK133" s="143"/>
      <c r="EL133" s="143"/>
      <c r="EM133" s="143"/>
      <c r="EN133" s="143"/>
      <c r="EO133" s="143"/>
      <c r="EP133" s="143"/>
      <c r="EQ133" s="143"/>
      <c r="ER133" s="143"/>
      <c r="ES133" s="143"/>
      <c r="ET133" s="143"/>
      <c r="EU133" s="143"/>
      <c r="EV133" s="143"/>
      <c r="EW133" s="143"/>
      <c r="EX133" s="143"/>
      <c r="EY133" s="143"/>
      <c r="EZ133" s="143"/>
      <c r="FA133" s="143"/>
      <c r="FB133" s="143"/>
      <c r="FC133" s="143"/>
      <c r="FD133" s="143"/>
      <c r="FE133" s="143"/>
      <c r="FF133" s="143"/>
      <c r="FG133" s="143"/>
      <c r="FH133" s="143"/>
      <c r="FI133" s="143"/>
      <c r="FJ133" s="143"/>
      <c r="FK133" s="143"/>
      <c r="FL133" s="143"/>
      <c r="FM133" s="143"/>
      <c r="FN133" s="143"/>
      <c r="FO133" s="143"/>
      <c r="FP133" s="143"/>
      <c r="FQ133" s="143"/>
      <c r="FR133" s="143"/>
      <c r="FS133" s="143"/>
      <c r="FT133" s="143"/>
      <c r="FU133" s="143"/>
      <c r="FV133" s="143"/>
      <c r="FW133" s="143"/>
      <c r="FX133" s="143"/>
      <c r="FY133" s="143"/>
      <c r="FZ133" s="143"/>
      <c r="GA133" s="143"/>
      <c r="GB133" s="143"/>
      <c r="GC133" s="143"/>
      <c r="GD133" s="143"/>
      <c r="GE133" s="143"/>
      <c r="GF133" s="143"/>
      <c r="GG133" s="143"/>
      <c r="GH133" s="143"/>
      <c r="GI133" s="143"/>
      <c r="GJ133" s="143"/>
      <c r="GK133" s="143"/>
      <c r="GL133" s="143"/>
      <c r="GM133" s="143"/>
      <c r="GN133" s="143"/>
      <c r="GO133" s="143"/>
      <c r="GP133" s="143"/>
      <c r="GQ133" s="143"/>
      <c r="GR133" s="143"/>
      <c r="GS133" s="143"/>
      <c r="GT133" s="143"/>
      <c r="GU133" s="143"/>
    </row>
    <row r="134" spans="1:203" x14ac:dyDescent="0.25">
      <c r="A134" s="704" t="s">
        <v>26</v>
      </c>
      <c r="B134" s="704">
        <v>6752000</v>
      </c>
      <c r="C134" s="705" t="s">
        <v>256</v>
      </c>
      <c r="D134" s="704"/>
      <c r="E134" s="704">
        <v>1900</v>
      </c>
      <c r="F134" s="704" t="s">
        <v>247</v>
      </c>
      <c r="G134" s="704"/>
      <c r="H134" s="704"/>
      <c r="I134" s="704"/>
      <c r="J134" s="704"/>
      <c r="K134" s="704"/>
      <c r="L134" s="704"/>
      <c r="M134" s="704"/>
      <c r="N134" s="704"/>
      <c r="O134" s="704"/>
      <c r="P134" s="405"/>
      <c r="Q134" s="431">
        <f t="shared" si="198"/>
        <v>113</v>
      </c>
      <c r="R134" s="776">
        <v>6752000</v>
      </c>
      <c r="S134" s="775">
        <v>34868</v>
      </c>
      <c r="T134" s="384">
        <f t="shared" si="164"/>
        <v>1995</v>
      </c>
      <c r="U134" s="428">
        <f t="shared" si="165"/>
        <v>1995</v>
      </c>
      <c r="V134" s="428">
        <f t="shared" si="166"/>
        <v>6</v>
      </c>
      <c r="W134" s="429">
        <f t="shared" si="167"/>
        <v>0</v>
      </c>
      <c r="X134" s="429">
        <f t="shared" si="168"/>
        <v>0</v>
      </c>
      <c r="Y134" s="429">
        <f t="shared" si="169"/>
        <v>0</v>
      </c>
      <c r="Z134" s="429">
        <f t="shared" si="170"/>
        <v>0</v>
      </c>
      <c r="AA134" s="429">
        <f t="shared" si="171"/>
        <v>0</v>
      </c>
      <c r="AB134" s="429">
        <f t="shared" si="172"/>
        <v>1</v>
      </c>
      <c r="AC134" s="429">
        <f t="shared" si="173"/>
        <v>0</v>
      </c>
      <c r="AD134" s="429">
        <f t="shared" si="174"/>
        <v>0</v>
      </c>
      <c r="AE134" s="429">
        <f t="shared" si="175"/>
        <v>0</v>
      </c>
      <c r="AF134" s="429">
        <f t="shared" si="176"/>
        <v>0</v>
      </c>
      <c r="AG134" s="429">
        <f t="shared" si="177"/>
        <v>0</v>
      </c>
      <c r="AH134" s="387">
        <f t="shared" si="178"/>
        <v>0</v>
      </c>
      <c r="AI134" s="792">
        <v>4730</v>
      </c>
      <c r="AJ134" s="766"/>
      <c r="AK134" s="790"/>
      <c r="AL134" s="791"/>
      <c r="AM134" s="413">
        <f t="shared" si="179"/>
        <v>0</v>
      </c>
      <c r="AN134" s="30"/>
      <c r="AO134" s="371" t="str">
        <f t="shared" si="180"/>
        <v>no outlier detected</v>
      </c>
      <c r="AP134" s="371" t="str">
        <f t="shared" si="181"/>
        <v>no outlier detected</v>
      </c>
      <c r="AQ134" s="806" t="str">
        <f t="shared" si="182"/>
        <v>----</v>
      </c>
      <c r="AR134" s="806"/>
      <c r="AS134" s="431">
        <f t="shared" si="183"/>
        <v>23</v>
      </c>
      <c r="AT134" s="432">
        <f t="shared" si="184"/>
        <v>5.7391304347826084</v>
      </c>
      <c r="AU134" s="433">
        <f t="shared" si="185"/>
        <v>8.4616804814859794</v>
      </c>
      <c r="AV134" s="433">
        <f t="shared" si="186"/>
        <v>0</v>
      </c>
      <c r="AW134" s="433">
        <f t="shared" si="187"/>
        <v>8.4616804814859794</v>
      </c>
      <c r="AX134" s="433" t="str">
        <f t="shared" si="188"/>
        <v>----</v>
      </c>
      <c r="AY134" s="432" t="str">
        <f t="shared" si="189"/>
        <v>----</v>
      </c>
      <c r="AZ134" s="432">
        <f t="shared" si="190"/>
        <v>5.7391304347826084</v>
      </c>
      <c r="BA134" s="434" t="str">
        <f t="shared" si="191"/>
        <v>----</v>
      </c>
      <c r="BB134" s="435">
        <f t="shared" si="192"/>
        <v>0</v>
      </c>
      <c r="BC134" s="434" t="e">
        <f t="shared" si="193"/>
        <v>#VALUE!</v>
      </c>
      <c r="BD134" s="434">
        <f t="shared" si="194"/>
        <v>0</v>
      </c>
      <c r="BE134" s="434" t="e">
        <f t="shared" si="195"/>
        <v>#VALUE!</v>
      </c>
      <c r="BF134" s="436">
        <f t="shared" si="196"/>
        <v>5.7391304347826084</v>
      </c>
      <c r="BG134" s="437">
        <f t="shared" si="197"/>
        <v>4730</v>
      </c>
      <c r="BH134" s="434"/>
      <c r="BI134" s="434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  <c r="BY134" s="143"/>
      <c r="BZ134" s="143"/>
      <c r="CA134" s="143"/>
      <c r="CB134" s="143"/>
      <c r="CC134" s="143"/>
      <c r="CD134" s="143"/>
      <c r="CE134" s="143"/>
      <c r="CF134" s="143"/>
      <c r="CG134" s="143"/>
      <c r="CH134" s="143"/>
      <c r="CI134" s="143"/>
      <c r="CJ134" s="143"/>
      <c r="CK134" s="143"/>
      <c r="CL134" s="143"/>
      <c r="CM134" s="143"/>
      <c r="CN134" s="143"/>
      <c r="CO134" s="143"/>
      <c r="CP134" s="143"/>
      <c r="CQ134" s="143"/>
      <c r="CR134" s="143"/>
      <c r="CS134" s="143"/>
      <c r="CT134" s="143"/>
      <c r="CU134" s="143"/>
      <c r="CV134" s="143"/>
      <c r="CW134" s="143"/>
      <c r="CX134" s="143"/>
      <c r="CY134" s="143"/>
      <c r="CZ134" s="143"/>
      <c r="DA134" s="143"/>
      <c r="DB134" s="143"/>
      <c r="DC134" s="143"/>
      <c r="DD134" s="143"/>
      <c r="DE134" s="143"/>
      <c r="DF134" s="143"/>
      <c r="DG134" s="143"/>
      <c r="DH134" s="143"/>
      <c r="DI134" s="143"/>
      <c r="DJ134" s="143"/>
      <c r="DK134" s="143"/>
      <c r="DL134" s="143"/>
      <c r="DM134" s="143"/>
      <c r="DN134" s="143"/>
      <c r="DO134" s="143"/>
      <c r="DP134" s="143"/>
      <c r="DQ134" s="143"/>
      <c r="DR134" s="143"/>
      <c r="DS134" s="143"/>
      <c r="DT134" s="143"/>
      <c r="DU134" s="143"/>
      <c r="DV134" s="143"/>
      <c r="DW134" s="143"/>
      <c r="DX134" s="143"/>
      <c r="DY134" s="143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  <c r="EL134" s="143"/>
      <c r="EM134" s="143"/>
      <c r="EN134" s="143"/>
      <c r="EO134" s="143"/>
      <c r="EP134" s="143"/>
      <c r="EQ134" s="143"/>
      <c r="ER134" s="143"/>
      <c r="ES134" s="143"/>
      <c r="ET134" s="143"/>
      <c r="EU134" s="143"/>
      <c r="EV134" s="143"/>
      <c r="EW134" s="143"/>
      <c r="EX134" s="143"/>
      <c r="EY134" s="143"/>
      <c r="EZ134" s="143"/>
      <c r="FA134" s="143"/>
      <c r="FB134" s="143"/>
      <c r="FC134" s="143"/>
      <c r="FD134" s="143"/>
      <c r="FE134" s="143"/>
      <c r="FF134" s="143"/>
      <c r="FG134" s="143"/>
      <c r="FH134" s="143"/>
      <c r="FI134" s="143"/>
      <c r="FJ134" s="143"/>
      <c r="FK134" s="143"/>
      <c r="FL134" s="143"/>
      <c r="FM134" s="143"/>
      <c r="FN134" s="143"/>
      <c r="FO134" s="143"/>
      <c r="FP134" s="143"/>
      <c r="FQ134" s="143"/>
      <c r="FR134" s="143"/>
      <c r="FS134" s="143"/>
      <c r="FT134" s="143"/>
      <c r="FU134" s="143"/>
      <c r="FV134" s="143"/>
      <c r="FW134" s="143"/>
      <c r="FX134" s="143"/>
      <c r="FY134" s="143"/>
      <c r="FZ134" s="143"/>
      <c r="GA134" s="143"/>
      <c r="GB134" s="143"/>
      <c r="GC134" s="143"/>
      <c r="GD134" s="143"/>
      <c r="GE134" s="143"/>
      <c r="GF134" s="143"/>
      <c r="GG134" s="143"/>
      <c r="GH134" s="143"/>
      <c r="GI134" s="143"/>
      <c r="GJ134" s="143"/>
      <c r="GK134" s="143"/>
      <c r="GL134" s="143"/>
      <c r="GM134" s="143"/>
      <c r="GN134" s="143"/>
      <c r="GO134" s="143"/>
      <c r="GP134" s="143"/>
      <c r="GQ134" s="143"/>
      <c r="GR134" s="143"/>
      <c r="GS134" s="143"/>
      <c r="GT134" s="143"/>
      <c r="GU134" s="143"/>
    </row>
    <row r="135" spans="1:203" x14ac:dyDescent="0.25">
      <c r="A135" s="704" t="s">
        <v>26</v>
      </c>
      <c r="B135" s="704">
        <v>6752000</v>
      </c>
      <c r="C135" s="705" t="s">
        <v>257</v>
      </c>
      <c r="D135" s="704"/>
      <c r="E135" s="704">
        <v>21000</v>
      </c>
      <c r="F135" s="704" t="s">
        <v>258</v>
      </c>
      <c r="G135" s="704"/>
      <c r="H135" s="704"/>
      <c r="I135" s="704"/>
      <c r="J135" s="704"/>
      <c r="K135" s="704"/>
      <c r="L135" s="704"/>
      <c r="M135" s="704"/>
      <c r="N135" s="704"/>
      <c r="O135" s="704"/>
      <c r="P135" s="405"/>
      <c r="Q135" s="431">
        <f t="shared" si="198"/>
        <v>114</v>
      </c>
      <c r="R135" s="776">
        <v>6752000</v>
      </c>
      <c r="S135" s="775">
        <v>35229</v>
      </c>
      <c r="T135" s="384">
        <f t="shared" si="164"/>
        <v>1996</v>
      </c>
      <c r="U135" s="428">
        <f t="shared" si="165"/>
        <v>1996</v>
      </c>
      <c r="V135" s="428">
        <f t="shared" si="166"/>
        <v>6</v>
      </c>
      <c r="W135" s="429">
        <f t="shared" si="167"/>
        <v>0</v>
      </c>
      <c r="X135" s="429">
        <f t="shared" si="168"/>
        <v>0</v>
      </c>
      <c r="Y135" s="429">
        <f t="shared" si="169"/>
        <v>0</v>
      </c>
      <c r="Z135" s="429">
        <f t="shared" si="170"/>
        <v>0</v>
      </c>
      <c r="AA135" s="429">
        <f t="shared" si="171"/>
        <v>0</v>
      </c>
      <c r="AB135" s="429">
        <f t="shared" si="172"/>
        <v>1</v>
      </c>
      <c r="AC135" s="429">
        <f t="shared" si="173"/>
        <v>0</v>
      </c>
      <c r="AD135" s="429">
        <f t="shared" si="174"/>
        <v>0</v>
      </c>
      <c r="AE135" s="429">
        <f t="shared" si="175"/>
        <v>0</v>
      </c>
      <c r="AF135" s="429">
        <f t="shared" si="176"/>
        <v>0</v>
      </c>
      <c r="AG135" s="429">
        <f t="shared" si="177"/>
        <v>0</v>
      </c>
      <c r="AH135" s="387">
        <f t="shared" si="178"/>
        <v>0</v>
      </c>
      <c r="AI135" s="792">
        <v>2830</v>
      </c>
      <c r="AJ135" s="766"/>
      <c r="AK135" s="790"/>
      <c r="AL135" s="791"/>
      <c r="AM135" s="413">
        <f t="shared" si="179"/>
        <v>0</v>
      </c>
      <c r="AN135" s="30"/>
      <c r="AO135" s="371" t="str">
        <f t="shared" si="180"/>
        <v>no outlier detected</v>
      </c>
      <c r="AP135" s="371" t="str">
        <f t="shared" si="181"/>
        <v>no outlier detected</v>
      </c>
      <c r="AQ135" s="806" t="str">
        <f t="shared" si="182"/>
        <v>----</v>
      </c>
      <c r="AR135" s="806"/>
      <c r="AS135" s="431">
        <f t="shared" si="183"/>
        <v>75</v>
      </c>
      <c r="AT135" s="432">
        <f t="shared" si="184"/>
        <v>1.76</v>
      </c>
      <c r="AU135" s="433">
        <f t="shared" si="185"/>
        <v>7.9480319906372836</v>
      </c>
      <c r="AV135" s="433">
        <f t="shared" si="186"/>
        <v>0</v>
      </c>
      <c r="AW135" s="433">
        <f t="shared" si="187"/>
        <v>7.9480319906372836</v>
      </c>
      <c r="AX135" s="433" t="str">
        <f t="shared" si="188"/>
        <v>----</v>
      </c>
      <c r="AY135" s="432" t="str">
        <f t="shared" si="189"/>
        <v>----</v>
      </c>
      <c r="AZ135" s="432">
        <f t="shared" si="190"/>
        <v>1.76</v>
      </c>
      <c r="BA135" s="434" t="str">
        <f t="shared" si="191"/>
        <v>----</v>
      </c>
      <c r="BB135" s="435">
        <f t="shared" si="192"/>
        <v>0</v>
      </c>
      <c r="BC135" s="434" t="e">
        <f t="shared" si="193"/>
        <v>#VALUE!</v>
      </c>
      <c r="BD135" s="434">
        <f t="shared" si="194"/>
        <v>0</v>
      </c>
      <c r="BE135" s="434" t="e">
        <f t="shared" si="195"/>
        <v>#VALUE!</v>
      </c>
      <c r="BF135" s="436">
        <f t="shared" si="196"/>
        <v>1.76</v>
      </c>
      <c r="BG135" s="437">
        <f t="shared" si="197"/>
        <v>2830</v>
      </c>
      <c r="BH135" s="434"/>
      <c r="BI135" s="434"/>
      <c r="BJ135" s="143"/>
      <c r="BK135" s="143"/>
      <c r="BL135" s="143"/>
      <c r="BM135" s="143"/>
      <c r="BN135" s="143"/>
      <c r="BO135" s="143"/>
      <c r="BP135" s="143"/>
      <c r="BQ135" s="143"/>
      <c r="BR135" s="143"/>
      <c r="BS135" s="143"/>
      <c r="BT135" s="143"/>
      <c r="BU135" s="143"/>
      <c r="BV135" s="143"/>
      <c r="BW135" s="143"/>
      <c r="BX135" s="143"/>
      <c r="BY135" s="143"/>
      <c r="BZ135" s="143"/>
      <c r="CA135" s="143"/>
      <c r="CB135" s="143"/>
      <c r="CC135" s="143"/>
      <c r="CD135" s="143"/>
      <c r="CE135" s="143"/>
      <c r="CF135" s="143"/>
      <c r="CG135" s="143"/>
      <c r="CH135" s="143"/>
      <c r="CI135" s="143"/>
      <c r="CJ135" s="143"/>
      <c r="CK135" s="143"/>
      <c r="CL135" s="143"/>
      <c r="CM135" s="143"/>
      <c r="CN135" s="143"/>
      <c r="CO135" s="143"/>
      <c r="CP135" s="143"/>
      <c r="CQ135" s="143"/>
      <c r="CR135" s="143"/>
      <c r="CS135" s="143"/>
      <c r="CT135" s="143"/>
      <c r="CU135" s="143"/>
      <c r="CV135" s="143"/>
      <c r="CW135" s="143"/>
      <c r="CX135" s="143"/>
      <c r="CY135" s="143"/>
      <c r="CZ135" s="143"/>
      <c r="DA135" s="143"/>
      <c r="DB135" s="143"/>
      <c r="DC135" s="143"/>
      <c r="DD135" s="143"/>
      <c r="DE135" s="143"/>
      <c r="DF135" s="143"/>
      <c r="DG135" s="143"/>
      <c r="DH135" s="143"/>
      <c r="DI135" s="143"/>
      <c r="DJ135" s="143"/>
      <c r="DK135" s="143"/>
      <c r="DL135" s="143"/>
      <c r="DM135" s="143"/>
      <c r="DN135" s="143"/>
      <c r="DO135" s="143"/>
      <c r="DP135" s="143"/>
      <c r="DQ135" s="143"/>
      <c r="DR135" s="143"/>
      <c r="DS135" s="143"/>
      <c r="DT135" s="143"/>
      <c r="DU135" s="143"/>
      <c r="DV135" s="143"/>
      <c r="DW135" s="143"/>
      <c r="DX135" s="143"/>
      <c r="DY135" s="143"/>
      <c r="DZ135" s="143"/>
      <c r="EA135" s="143"/>
      <c r="EB135" s="143"/>
      <c r="EC135" s="143"/>
      <c r="ED135" s="143"/>
      <c r="EE135" s="143"/>
      <c r="EF135" s="143"/>
      <c r="EG135" s="143"/>
      <c r="EH135" s="143"/>
      <c r="EI135" s="143"/>
      <c r="EJ135" s="143"/>
      <c r="EK135" s="143"/>
      <c r="EL135" s="143"/>
      <c r="EM135" s="143"/>
      <c r="EN135" s="143"/>
      <c r="EO135" s="143"/>
      <c r="EP135" s="143"/>
      <c r="EQ135" s="143"/>
      <c r="ER135" s="143"/>
      <c r="ES135" s="143"/>
      <c r="ET135" s="143"/>
      <c r="EU135" s="143"/>
      <c r="EV135" s="143"/>
      <c r="EW135" s="143"/>
      <c r="EX135" s="143"/>
      <c r="EY135" s="143"/>
      <c r="EZ135" s="143"/>
      <c r="FA135" s="143"/>
      <c r="FB135" s="143"/>
      <c r="FC135" s="143"/>
      <c r="FD135" s="143"/>
      <c r="FE135" s="143"/>
      <c r="FF135" s="143"/>
      <c r="FG135" s="143"/>
      <c r="FH135" s="143"/>
      <c r="FI135" s="143"/>
      <c r="FJ135" s="143"/>
      <c r="FK135" s="143"/>
      <c r="FL135" s="143"/>
      <c r="FM135" s="143"/>
      <c r="FN135" s="143"/>
      <c r="FO135" s="143"/>
      <c r="FP135" s="143"/>
      <c r="FQ135" s="143"/>
      <c r="FR135" s="143"/>
      <c r="FS135" s="143"/>
      <c r="FT135" s="143"/>
      <c r="FU135" s="143"/>
      <c r="FV135" s="143"/>
      <c r="FW135" s="143"/>
      <c r="FX135" s="143"/>
      <c r="FY135" s="143"/>
      <c r="FZ135" s="143"/>
      <c r="GA135" s="143"/>
      <c r="GB135" s="143"/>
      <c r="GC135" s="143"/>
      <c r="GD135" s="143"/>
      <c r="GE135" s="143"/>
      <c r="GF135" s="143"/>
      <c r="GG135" s="143"/>
      <c r="GH135" s="143"/>
      <c r="GI135" s="143"/>
      <c r="GJ135" s="143"/>
      <c r="GK135" s="143"/>
      <c r="GL135" s="143"/>
      <c r="GM135" s="143"/>
      <c r="GN135" s="143"/>
      <c r="GO135" s="143"/>
      <c r="GP135" s="143"/>
      <c r="GQ135" s="143"/>
      <c r="GR135" s="143"/>
      <c r="GS135" s="143"/>
      <c r="GT135" s="143"/>
      <c r="GU135" s="143"/>
    </row>
    <row r="136" spans="1:203" x14ac:dyDescent="0.25">
      <c r="A136" s="704" t="s">
        <v>26</v>
      </c>
      <c r="B136" s="704">
        <v>6752000</v>
      </c>
      <c r="C136" s="705" t="s">
        <v>259</v>
      </c>
      <c r="D136" s="704"/>
      <c r="E136" s="704">
        <v>3200</v>
      </c>
      <c r="F136" s="704" t="s">
        <v>247</v>
      </c>
      <c r="G136" s="704"/>
      <c r="H136" s="704"/>
      <c r="I136" s="704"/>
      <c r="J136" s="704"/>
      <c r="K136" s="704"/>
      <c r="L136" s="704"/>
      <c r="M136" s="704"/>
      <c r="N136" s="704"/>
      <c r="O136" s="704"/>
      <c r="P136" s="405"/>
      <c r="Q136" s="431">
        <f t="shared" si="198"/>
        <v>115</v>
      </c>
      <c r="R136" s="776">
        <v>6752000</v>
      </c>
      <c r="S136" s="775">
        <v>35590</v>
      </c>
      <c r="T136" s="384">
        <f t="shared" si="164"/>
        <v>1997</v>
      </c>
      <c r="U136" s="428">
        <f t="shared" si="165"/>
        <v>1997</v>
      </c>
      <c r="V136" s="428">
        <f t="shared" si="166"/>
        <v>6</v>
      </c>
      <c r="W136" s="429">
        <f t="shared" si="167"/>
        <v>0</v>
      </c>
      <c r="X136" s="429">
        <f t="shared" si="168"/>
        <v>0</v>
      </c>
      <c r="Y136" s="429">
        <f t="shared" si="169"/>
        <v>0</v>
      </c>
      <c r="Z136" s="429">
        <f t="shared" si="170"/>
        <v>0</v>
      </c>
      <c r="AA136" s="429">
        <f t="shared" si="171"/>
        <v>0</v>
      </c>
      <c r="AB136" s="429">
        <f t="shared" si="172"/>
        <v>1</v>
      </c>
      <c r="AC136" s="429">
        <f t="shared" si="173"/>
        <v>0</v>
      </c>
      <c r="AD136" s="429">
        <f t="shared" si="174"/>
        <v>0</v>
      </c>
      <c r="AE136" s="429">
        <f t="shared" si="175"/>
        <v>0</v>
      </c>
      <c r="AF136" s="429">
        <f t="shared" si="176"/>
        <v>0</v>
      </c>
      <c r="AG136" s="429">
        <f t="shared" si="177"/>
        <v>0</v>
      </c>
      <c r="AH136" s="387">
        <f t="shared" si="178"/>
        <v>0</v>
      </c>
      <c r="AI136" s="792">
        <v>3310</v>
      </c>
      <c r="AJ136" s="766"/>
      <c r="AK136" s="790"/>
      <c r="AL136" s="791"/>
      <c r="AM136" s="413">
        <f t="shared" si="179"/>
        <v>0</v>
      </c>
      <c r="AN136" s="30"/>
      <c r="AO136" s="371" t="str">
        <f t="shared" si="180"/>
        <v>no outlier detected</v>
      </c>
      <c r="AP136" s="371" t="str">
        <f t="shared" si="181"/>
        <v>no outlier detected</v>
      </c>
      <c r="AQ136" s="806" t="str">
        <f t="shared" si="182"/>
        <v>----</v>
      </c>
      <c r="AR136" s="806"/>
      <c r="AS136" s="431">
        <f t="shared" si="183"/>
        <v>57</v>
      </c>
      <c r="AT136" s="432">
        <f t="shared" si="184"/>
        <v>2.3157894736842106</v>
      </c>
      <c r="AU136" s="433">
        <f t="shared" si="185"/>
        <v>8.1047034683711079</v>
      </c>
      <c r="AV136" s="433">
        <f t="shared" si="186"/>
        <v>0</v>
      </c>
      <c r="AW136" s="433">
        <f t="shared" si="187"/>
        <v>8.1047034683711079</v>
      </c>
      <c r="AX136" s="433" t="str">
        <f t="shared" si="188"/>
        <v>----</v>
      </c>
      <c r="AY136" s="432" t="str">
        <f t="shared" si="189"/>
        <v>----</v>
      </c>
      <c r="AZ136" s="432">
        <f t="shared" si="190"/>
        <v>2.3157894736842106</v>
      </c>
      <c r="BA136" s="434" t="str">
        <f t="shared" si="191"/>
        <v>----</v>
      </c>
      <c r="BB136" s="435">
        <f t="shared" si="192"/>
        <v>0</v>
      </c>
      <c r="BC136" s="434" t="e">
        <f t="shared" si="193"/>
        <v>#VALUE!</v>
      </c>
      <c r="BD136" s="434">
        <f t="shared" si="194"/>
        <v>0</v>
      </c>
      <c r="BE136" s="434" t="e">
        <f t="shared" si="195"/>
        <v>#VALUE!</v>
      </c>
      <c r="BF136" s="436">
        <f t="shared" si="196"/>
        <v>2.3157894736842106</v>
      </c>
      <c r="BG136" s="437">
        <f t="shared" si="197"/>
        <v>3310</v>
      </c>
      <c r="BH136" s="434"/>
      <c r="BI136" s="434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3"/>
      <c r="CH136" s="143"/>
      <c r="CI136" s="143"/>
      <c r="CJ136" s="143"/>
      <c r="CK136" s="143"/>
      <c r="CL136" s="143"/>
      <c r="CM136" s="143"/>
      <c r="CN136" s="143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  <c r="DC136" s="143"/>
      <c r="DD136" s="143"/>
      <c r="DE136" s="143"/>
      <c r="DF136" s="143"/>
      <c r="DG136" s="143"/>
      <c r="DH136" s="143"/>
      <c r="DI136" s="143"/>
      <c r="DJ136" s="143"/>
      <c r="DK136" s="143"/>
      <c r="DL136" s="143"/>
      <c r="DM136" s="143"/>
      <c r="DN136" s="143"/>
      <c r="DO136" s="143"/>
      <c r="DP136" s="143"/>
      <c r="DQ136" s="143"/>
      <c r="DR136" s="143"/>
      <c r="DS136" s="143"/>
      <c r="DT136" s="143"/>
      <c r="DU136" s="143"/>
      <c r="DV136" s="143"/>
      <c r="DW136" s="143"/>
      <c r="DX136" s="143"/>
      <c r="DY136" s="143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  <c r="EL136" s="143"/>
      <c r="EM136" s="143"/>
      <c r="EN136" s="143"/>
      <c r="EO136" s="143"/>
      <c r="EP136" s="143"/>
      <c r="EQ136" s="143"/>
      <c r="ER136" s="143"/>
      <c r="ES136" s="143"/>
      <c r="ET136" s="143"/>
      <c r="EU136" s="143"/>
      <c r="EV136" s="143"/>
      <c r="EW136" s="143"/>
      <c r="EX136" s="143"/>
      <c r="EY136" s="143"/>
      <c r="EZ136" s="143"/>
      <c r="FA136" s="143"/>
      <c r="FB136" s="143"/>
      <c r="FC136" s="143"/>
      <c r="FD136" s="143"/>
      <c r="FE136" s="143"/>
      <c r="FF136" s="143"/>
      <c r="FG136" s="143"/>
      <c r="FH136" s="143"/>
      <c r="FI136" s="143"/>
      <c r="FJ136" s="143"/>
      <c r="FK136" s="143"/>
      <c r="FL136" s="143"/>
      <c r="FM136" s="143"/>
      <c r="FN136" s="143"/>
      <c r="FO136" s="143"/>
      <c r="FP136" s="143"/>
      <c r="FQ136" s="143"/>
      <c r="FR136" s="143"/>
      <c r="FS136" s="143"/>
      <c r="FT136" s="143"/>
      <c r="FU136" s="143"/>
      <c r="FV136" s="143"/>
      <c r="FW136" s="143"/>
      <c r="FX136" s="143"/>
      <c r="FY136" s="143"/>
      <c r="FZ136" s="143"/>
      <c r="GA136" s="143"/>
      <c r="GB136" s="143"/>
      <c r="GC136" s="143"/>
      <c r="GD136" s="143"/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</row>
    <row r="137" spans="1:203" x14ac:dyDescent="0.25">
      <c r="A137" s="704" t="s">
        <v>26</v>
      </c>
      <c r="B137" s="704">
        <v>6752000</v>
      </c>
      <c r="C137" s="705" t="s">
        <v>260</v>
      </c>
      <c r="D137" s="704"/>
      <c r="E137" s="704">
        <v>3200</v>
      </c>
      <c r="F137" s="704" t="s">
        <v>253</v>
      </c>
      <c r="G137" s="704"/>
      <c r="H137" s="704"/>
      <c r="I137" s="704"/>
      <c r="J137" s="704"/>
      <c r="K137" s="704"/>
      <c r="L137" s="704"/>
      <c r="M137" s="704"/>
      <c r="N137" s="704"/>
      <c r="O137" s="704"/>
      <c r="P137" s="405"/>
      <c r="Q137" s="431">
        <f t="shared" si="198"/>
        <v>116</v>
      </c>
      <c r="R137" s="776">
        <v>6752000</v>
      </c>
      <c r="S137" s="775">
        <v>35950</v>
      </c>
      <c r="T137" s="384">
        <f t="shared" si="164"/>
        <v>1998</v>
      </c>
      <c r="U137" s="428">
        <f t="shared" si="165"/>
        <v>1998</v>
      </c>
      <c r="V137" s="428">
        <f t="shared" si="166"/>
        <v>6</v>
      </c>
      <c r="W137" s="429">
        <f t="shared" si="167"/>
        <v>0</v>
      </c>
      <c r="X137" s="429">
        <f t="shared" si="168"/>
        <v>0</v>
      </c>
      <c r="Y137" s="429">
        <f t="shared" si="169"/>
        <v>0</v>
      </c>
      <c r="Z137" s="429">
        <f t="shared" si="170"/>
        <v>0</v>
      </c>
      <c r="AA137" s="429">
        <f t="shared" si="171"/>
        <v>0</v>
      </c>
      <c r="AB137" s="429">
        <f t="shared" si="172"/>
        <v>1</v>
      </c>
      <c r="AC137" s="429">
        <f t="shared" si="173"/>
        <v>0</v>
      </c>
      <c r="AD137" s="429">
        <f t="shared" si="174"/>
        <v>0</v>
      </c>
      <c r="AE137" s="429">
        <f t="shared" si="175"/>
        <v>0</v>
      </c>
      <c r="AF137" s="429">
        <f t="shared" si="176"/>
        <v>0</v>
      </c>
      <c r="AG137" s="429">
        <f t="shared" si="177"/>
        <v>0</v>
      </c>
      <c r="AH137" s="387">
        <f t="shared" si="178"/>
        <v>0</v>
      </c>
      <c r="AI137" s="792">
        <v>1880</v>
      </c>
      <c r="AJ137" s="766"/>
      <c r="AK137" s="790"/>
      <c r="AL137" s="791"/>
      <c r="AM137" s="413">
        <f t="shared" si="179"/>
        <v>0</v>
      </c>
      <c r="AN137" s="30"/>
      <c r="AO137" s="371" t="str">
        <f t="shared" si="180"/>
        <v>no outlier detected</v>
      </c>
      <c r="AP137" s="371" t="str">
        <f t="shared" si="181"/>
        <v>no outlier detected</v>
      </c>
      <c r="AQ137" s="806" t="str">
        <f t="shared" si="182"/>
        <v>----</v>
      </c>
      <c r="AR137" s="806"/>
      <c r="AS137" s="431">
        <f t="shared" si="183"/>
        <v>111</v>
      </c>
      <c r="AT137" s="432">
        <f t="shared" si="184"/>
        <v>1.1891891891891893</v>
      </c>
      <c r="AU137" s="433">
        <f t="shared" si="185"/>
        <v>7.5390270558239951</v>
      </c>
      <c r="AV137" s="433">
        <f t="shared" si="186"/>
        <v>0</v>
      </c>
      <c r="AW137" s="433">
        <f t="shared" si="187"/>
        <v>7.5390270558239951</v>
      </c>
      <c r="AX137" s="433" t="str">
        <f t="shared" si="188"/>
        <v>----</v>
      </c>
      <c r="AY137" s="432" t="str">
        <f t="shared" si="189"/>
        <v>----</v>
      </c>
      <c r="AZ137" s="432">
        <f t="shared" si="190"/>
        <v>1.1891891891891893</v>
      </c>
      <c r="BA137" s="434" t="str">
        <f t="shared" si="191"/>
        <v>----</v>
      </c>
      <c r="BB137" s="435">
        <f t="shared" si="192"/>
        <v>0</v>
      </c>
      <c r="BC137" s="434" t="e">
        <f t="shared" si="193"/>
        <v>#VALUE!</v>
      </c>
      <c r="BD137" s="434">
        <f t="shared" si="194"/>
        <v>0</v>
      </c>
      <c r="BE137" s="434" t="e">
        <f t="shared" si="195"/>
        <v>#VALUE!</v>
      </c>
      <c r="BF137" s="436">
        <f t="shared" si="196"/>
        <v>1.1891891891891893</v>
      </c>
      <c r="BG137" s="437">
        <f t="shared" si="197"/>
        <v>1880</v>
      </c>
      <c r="BH137" s="434"/>
      <c r="BI137" s="434"/>
      <c r="BJ137" s="143"/>
      <c r="BK137" s="143"/>
      <c r="BL137" s="143"/>
      <c r="BM137" s="143"/>
      <c r="BN137" s="143"/>
      <c r="BO137" s="143"/>
      <c r="BP137" s="143"/>
      <c r="BQ137" s="143"/>
      <c r="BR137" s="143"/>
      <c r="BS137" s="143"/>
      <c r="BT137" s="143"/>
      <c r="BU137" s="143"/>
      <c r="BV137" s="143"/>
      <c r="BW137" s="143"/>
      <c r="BX137" s="143"/>
      <c r="BY137" s="143"/>
      <c r="BZ137" s="143"/>
      <c r="CA137" s="143"/>
      <c r="CB137" s="143"/>
      <c r="CC137" s="143"/>
      <c r="CD137" s="143"/>
      <c r="CE137" s="143"/>
      <c r="CF137" s="143"/>
      <c r="CG137" s="143"/>
      <c r="CH137" s="143"/>
      <c r="CI137" s="143"/>
      <c r="CJ137" s="143"/>
      <c r="CK137" s="143"/>
      <c r="CL137" s="143"/>
      <c r="CM137" s="143"/>
      <c r="CN137" s="143"/>
      <c r="CO137" s="143"/>
      <c r="CP137" s="143"/>
      <c r="CQ137" s="143"/>
      <c r="CR137" s="143"/>
      <c r="CS137" s="143"/>
      <c r="CT137" s="143"/>
      <c r="CU137" s="143"/>
      <c r="CV137" s="143"/>
      <c r="CW137" s="143"/>
      <c r="CX137" s="143"/>
      <c r="CY137" s="143"/>
      <c r="CZ137" s="143"/>
      <c r="DA137" s="143"/>
      <c r="DB137" s="143"/>
      <c r="DC137" s="143"/>
      <c r="DD137" s="143"/>
      <c r="DE137" s="143"/>
      <c r="DF137" s="143"/>
      <c r="DG137" s="143"/>
      <c r="DH137" s="143"/>
      <c r="DI137" s="143"/>
      <c r="DJ137" s="143"/>
      <c r="DK137" s="143"/>
      <c r="DL137" s="143"/>
      <c r="DM137" s="143"/>
      <c r="DN137" s="143"/>
      <c r="DO137" s="143"/>
      <c r="DP137" s="143"/>
      <c r="DQ137" s="143"/>
      <c r="DR137" s="143"/>
      <c r="DS137" s="143"/>
      <c r="DT137" s="143"/>
      <c r="DU137" s="143"/>
      <c r="DV137" s="143"/>
      <c r="DW137" s="143"/>
      <c r="DX137" s="143"/>
      <c r="DY137" s="143"/>
      <c r="DZ137" s="143"/>
      <c r="EA137" s="143"/>
      <c r="EB137" s="143"/>
      <c r="EC137" s="143"/>
      <c r="ED137" s="143"/>
      <c r="EE137" s="143"/>
      <c r="EF137" s="143"/>
      <c r="EG137" s="143"/>
      <c r="EH137" s="143"/>
      <c r="EI137" s="143"/>
      <c r="EJ137" s="143"/>
      <c r="EK137" s="143"/>
      <c r="EL137" s="143"/>
      <c r="EM137" s="143"/>
      <c r="EN137" s="143"/>
      <c r="EO137" s="143"/>
      <c r="EP137" s="143"/>
      <c r="EQ137" s="143"/>
      <c r="ER137" s="143"/>
      <c r="ES137" s="143"/>
      <c r="ET137" s="143"/>
      <c r="EU137" s="143"/>
      <c r="EV137" s="143"/>
      <c r="EW137" s="143"/>
      <c r="EX137" s="143"/>
      <c r="EY137" s="143"/>
      <c r="EZ137" s="143"/>
      <c r="FA137" s="143"/>
      <c r="FB137" s="143"/>
      <c r="FC137" s="143"/>
      <c r="FD137" s="143"/>
      <c r="FE137" s="143"/>
      <c r="FF137" s="143"/>
      <c r="FG137" s="143"/>
      <c r="FH137" s="143"/>
      <c r="FI137" s="143"/>
      <c r="FJ137" s="143"/>
      <c r="FK137" s="143"/>
      <c r="FL137" s="143"/>
      <c r="FM137" s="143"/>
      <c r="FN137" s="143"/>
      <c r="FO137" s="143"/>
      <c r="FP137" s="143"/>
      <c r="FQ137" s="143"/>
      <c r="FR137" s="143"/>
      <c r="FS137" s="143"/>
      <c r="FT137" s="143"/>
      <c r="FU137" s="143"/>
      <c r="FV137" s="143"/>
      <c r="FW137" s="143"/>
      <c r="FX137" s="143"/>
      <c r="FY137" s="143"/>
      <c r="FZ137" s="143"/>
      <c r="GA137" s="143"/>
      <c r="GB137" s="143"/>
      <c r="GC137" s="143"/>
      <c r="GD137" s="143"/>
      <c r="GE137" s="143"/>
      <c r="GF137" s="143"/>
      <c r="GG137" s="143"/>
      <c r="GH137" s="143"/>
      <c r="GI137" s="143"/>
      <c r="GJ137" s="143"/>
      <c r="GK137" s="143"/>
      <c r="GL137" s="143"/>
      <c r="GM137" s="143"/>
      <c r="GN137" s="143"/>
      <c r="GO137" s="143"/>
      <c r="GP137" s="143"/>
      <c r="GQ137" s="143"/>
      <c r="GR137" s="143"/>
      <c r="GS137" s="143"/>
      <c r="GT137" s="143"/>
      <c r="GU137" s="143"/>
    </row>
    <row r="138" spans="1:203" x14ac:dyDescent="0.25">
      <c r="A138" s="704" t="s">
        <v>26</v>
      </c>
      <c r="B138" s="704">
        <v>6752000</v>
      </c>
      <c r="C138" s="705" t="s">
        <v>261</v>
      </c>
      <c r="D138" s="704"/>
      <c r="E138" s="704">
        <v>4000</v>
      </c>
      <c r="F138" s="704" t="s">
        <v>247</v>
      </c>
      <c r="G138" s="704"/>
      <c r="H138" s="704"/>
      <c r="I138" s="704"/>
      <c r="J138" s="704"/>
      <c r="K138" s="704"/>
      <c r="L138" s="704"/>
      <c r="M138" s="704"/>
      <c r="N138" s="704"/>
      <c r="O138" s="704"/>
      <c r="P138" s="405"/>
      <c r="Q138" s="431">
        <f t="shared" si="198"/>
        <v>117</v>
      </c>
      <c r="R138" s="776">
        <v>6752000</v>
      </c>
      <c r="S138" s="775">
        <v>36280</v>
      </c>
      <c r="T138" s="384">
        <f t="shared" si="164"/>
        <v>1999</v>
      </c>
      <c r="U138" s="428">
        <f t="shared" si="165"/>
        <v>1999</v>
      </c>
      <c r="V138" s="428">
        <f t="shared" si="166"/>
        <v>4</v>
      </c>
      <c r="W138" s="429">
        <f t="shared" si="167"/>
        <v>0</v>
      </c>
      <c r="X138" s="429">
        <f t="shared" si="168"/>
        <v>0</v>
      </c>
      <c r="Y138" s="429">
        <f t="shared" si="169"/>
        <v>0</v>
      </c>
      <c r="Z138" s="429">
        <f t="shared" si="170"/>
        <v>1</v>
      </c>
      <c r="AA138" s="429">
        <f t="shared" si="171"/>
        <v>0</v>
      </c>
      <c r="AB138" s="429">
        <f t="shared" si="172"/>
        <v>0</v>
      </c>
      <c r="AC138" s="429">
        <f t="shared" si="173"/>
        <v>0</v>
      </c>
      <c r="AD138" s="429">
        <f t="shared" si="174"/>
        <v>0</v>
      </c>
      <c r="AE138" s="429">
        <f t="shared" si="175"/>
        <v>0</v>
      </c>
      <c r="AF138" s="429">
        <f t="shared" si="176"/>
        <v>0</v>
      </c>
      <c r="AG138" s="429">
        <f t="shared" si="177"/>
        <v>0</v>
      </c>
      <c r="AH138" s="387">
        <f t="shared" si="178"/>
        <v>0</v>
      </c>
      <c r="AI138" s="792">
        <v>5820</v>
      </c>
      <c r="AJ138" s="766"/>
      <c r="AK138" s="790"/>
      <c r="AL138" s="791"/>
      <c r="AM138" s="413">
        <f t="shared" si="179"/>
        <v>0</v>
      </c>
      <c r="AN138" s="30"/>
      <c r="AO138" s="371" t="str">
        <f t="shared" si="180"/>
        <v>no outlier detected</v>
      </c>
      <c r="AP138" s="371" t="str">
        <f t="shared" si="181"/>
        <v>no outlier detected</v>
      </c>
      <c r="AQ138" s="806" t="str">
        <f t="shared" si="182"/>
        <v>----</v>
      </c>
      <c r="AR138" s="806"/>
      <c r="AS138" s="431">
        <f t="shared" si="183"/>
        <v>15</v>
      </c>
      <c r="AT138" s="432">
        <f t="shared" si="184"/>
        <v>8.8000000000000007</v>
      </c>
      <c r="AU138" s="433">
        <f t="shared" si="185"/>
        <v>8.6690555407254841</v>
      </c>
      <c r="AV138" s="433">
        <f t="shared" si="186"/>
        <v>0</v>
      </c>
      <c r="AW138" s="433">
        <f t="shared" si="187"/>
        <v>8.6690555407254841</v>
      </c>
      <c r="AX138" s="433" t="str">
        <f t="shared" si="188"/>
        <v>----</v>
      </c>
      <c r="AY138" s="432" t="str">
        <f t="shared" si="189"/>
        <v>----</v>
      </c>
      <c r="AZ138" s="432">
        <f t="shared" si="190"/>
        <v>8.8000000000000007</v>
      </c>
      <c r="BA138" s="434" t="str">
        <f t="shared" si="191"/>
        <v>----</v>
      </c>
      <c r="BB138" s="435">
        <f t="shared" si="192"/>
        <v>0</v>
      </c>
      <c r="BC138" s="434" t="e">
        <f t="shared" si="193"/>
        <v>#VALUE!</v>
      </c>
      <c r="BD138" s="434">
        <f t="shared" si="194"/>
        <v>0</v>
      </c>
      <c r="BE138" s="434" t="e">
        <f t="shared" si="195"/>
        <v>#VALUE!</v>
      </c>
      <c r="BF138" s="436">
        <f t="shared" si="196"/>
        <v>8.8000000000000007</v>
      </c>
      <c r="BG138" s="437">
        <f t="shared" si="197"/>
        <v>5820</v>
      </c>
      <c r="BH138" s="434"/>
      <c r="BI138" s="434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3"/>
      <c r="CH138" s="143"/>
      <c r="CI138" s="143"/>
      <c r="CJ138" s="143"/>
      <c r="CK138" s="143"/>
      <c r="CL138" s="143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3"/>
      <c r="DG138" s="143"/>
      <c r="DH138" s="143"/>
      <c r="DI138" s="143"/>
      <c r="DJ138" s="143"/>
      <c r="DK138" s="143"/>
      <c r="DL138" s="143"/>
      <c r="DM138" s="143"/>
      <c r="DN138" s="143"/>
      <c r="DO138" s="143"/>
      <c r="DP138" s="143"/>
      <c r="DQ138" s="143"/>
      <c r="DR138" s="143"/>
      <c r="DS138" s="143"/>
      <c r="DT138" s="143"/>
      <c r="DU138" s="143"/>
      <c r="DV138" s="143"/>
      <c r="DW138" s="143"/>
      <c r="DX138" s="143"/>
      <c r="DY138" s="143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3"/>
      <c r="EU138" s="143"/>
      <c r="EV138" s="143"/>
      <c r="EW138" s="143"/>
      <c r="EX138" s="143"/>
      <c r="EY138" s="143"/>
      <c r="EZ138" s="143"/>
      <c r="FA138" s="143"/>
      <c r="FB138" s="143"/>
      <c r="FC138" s="143"/>
      <c r="FD138" s="143"/>
      <c r="FE138" s="143"/>
      <c r="FF138" s="143"/>
      <c r="FG138" s="143"/>
      <c r="FH138" s="143"/>
      <c r="FI138" s="143"/>
      <c r="FJ138" s="143"/>
      <c r="FK138" s="143"/>
      <c r="FL138" s="143"/>
      <c r="FM138" s="143"/>
      <c r="FN138" s="143"/>
      <c r="FO138" s="143"/>
      <c r="FP138" s="143"/>
      <c r="FQ138" s="143"/>
      <c r="FR138" s="143"/>
      <c r="FS138" s="143"/>
      <c r="FT138" s="143"/>
      <c r="FU138" s="143"/>
      <c r="FV138" s="143"/>
      <c r="FW138" s="143"/>
      <c r="FX138" s="143"/>
      <c r="FY138" s="143"/>
      <c r="FZ138" s="143"/>
      <c r="GA138" s="143"/>
      <c r="GB138" s="143"/>
      <c r="GC138" s="143"/>
      <c r="GD138" s="143"/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</row>
    <row r="139" spans="1:203" x14ac:dyDescent="0.25">
      <c r="A139" s="704" t="s">
        <v>26</v>
      </c>
      <c r="B139" s="704">
        <v>6752000</v>
      </c>
      <c r="C139" s="705" t="s">
        <v>262</v>
      </c>
      <c r="D139" s="704"/>
      <c r="E139" s="704">
        <v>4000</v>
      </c>
      <c r="F139" s="704" t="s">
        <v>253</v>
      </c>
      <c r="G139" s="704"/>
      <c r="H139" s="704"/>
      <c r="I139" s="704"/>
      <c r="J139" s="704"/>
      <c r="K139" s="704"/>
      <c r="L139" s="704"/>
      <c r="M139" s="704"/>
      <c r="N139" s="704"/>
      <c r="O139" s="704"/>
      <c r="P139" s="405"/>
      <c r="Q139" s="431">
        <f t="shared" si="198"/>
        <v>118</v>
      </c>
      <c r="R139" s="776">
        <v>6752000</v>
      </c>
      <c r="S139" s="775">
        <v>36676</v>
      </c>
      <c r="T139" s="384">
        <f t="shared" si="164"/>
        <v>2000</v>
      </c>
      <c r="U139" s="428">
        <f t="shared" si="165"/>
        <v>2000</v>
      </c>
      <c r="V139" s="428">
        <f t="shared" si="166"/>
        <v>5</v>
      </c>
      <c r="W139" s="429">
        <f t="shared" si="167"/>
        <v>0</v>
      </c>
      <c r="X139" s="429">
        <f t="shared" si="168"/>
        <v>0</v>
      </c>
      <c r="Y139" s="429">
        <f t="shared" si="169"/>
        <v>0</v>
      </c>
      <c r="Z139" s="429">
        <f t="shared" si="170"/>
        <v>0</v>
      </c>
      <c r="AA139" s="429">
        <f t="shared" si="171"/>
        <v>1</v>
      </c>
      <c r="AB139" s="429">
        <f t="shared" si="172"/>
        <v>0</v>
      </c>
      <c r="AC139" s="429">
        <f t="shared" si="173"/>
        <v>0</v>
      </c>
      <c r="AD139" s="429">
        <f t="shared" si="174"/>
        <v>0</v>
      </c>
      <c r="AE139" s="429">
        <f t="shared" si="175"/>
        <v>0</v>
      </c>
      <c r="AF139" s="429">
        <f t="shared" si="176"/>
        <v>0</v>
      </c>
      <c r="AG139" s="429">
        <f t="shared" si="177"/>
        <v>0</v>
      </c>
      <c r="AH139" s="387">
        <f t="shared" si="178"/>
        <v>0</v>
      </c>
      <c r="AI139" s="792">
        <v>1790</v>
      </c>
      <c r="AJ139" s="766"/>
      <c r="AK139" s="790"/>
      <c r="AL139" s="791"/>
      <c r="AM139" s="413">
        <f t="shared" si="179"/>
        <v>0</v>
      </c>
      <c r="AN139" s="30"/>
      <c r="AO139" s="371" t="str">
        <f t="shared" si="180"/>
        <v>no outlier detected</v>
      </c>
      <c r="AP139" s="371" t="str">
        <f t="shared" si="181"/>
        <v>no outlier detected</v>
      </c>
      <c r="AQ139" s="806" t="str">
        <f t="shared" si="182"/>
        <v>----</v>
      </c>
      <c r="AR139" s="806"/>
      <c r="AS139" s="431">
        <f t="shared" si="183"/>
        <v>116</v>
      </c>
      <c r="AT139" s="432">
        <f t="shared" si="184"/>
        <v>1.1379310344827587</v>
      </c>
      <c r="AU139" s="433">
        <f t="shared" si="185"/>
        <v>7.4899708988348008</v>
      </c>
      <c r="AV139" s="433">
        <f t="shared" si="186"/>
        <v>0</v>
      </c>
      <c r="AW139" s="433">
        <f t="shared" si="187"/>
        <v>7.4899708988348008</v>
      </c>
      <c r="AX139" s="433" t="str">
        <f t="shared" si="188"/>
        <v>----</v>
      </c>
      <c r="AY139" s="432" t="str">
        <f t="shared" si="189"/>
        <v>----</v>
      </c>
      <c r="AZ139" s="432">
        <f t="shared" si="190"/>
        <v>1.1379310344827587</v>
      </c>
      <c r="BA139" s="434" t="str">
        <f t="shared" si="191"/>
        <v>----</v>
      </c>
      <c r="BB139" s="435">
        <f t="shared" si="192"/>
        <v>0</v>
      </c>
      <c r="BC139" s="434" t="e">
        <f t="shared" si="193"/>
        <v>#VALUE!</v>
      </c>
      <c r="BD139" s="434">
        <f t="shared" si="194"/>
        <v>0</v>
      </c>
      <c r="BE139" s="434" t="e">
        <f t="shared" si="195"/>
        <v>#VALUE!</v>
      </c>
      <c r="BF139" s="436">
        <f t="shared" si="196"/>
        <v>1.1379310344827587</v>
      </c>
      <c r="BG139" s="437">
        <f t="shared" si="197"/>
        <v>1790</v>
      </c>
      <c r="BH139" s="434"/>
      <c r="BI139" s="434"/>
      <c r="BJ139" s="143"/>
      <c r="BK139" s="143"/>
      <c r="BL139" s="143"/>
      <c r="BM139" s="143"/>
      <c r="BN139" s="143"/>
      <c r="BO139" s="143"/>
      <c r="BP139" s="143"/>
      <c r="BQ139" s="143"/>
      <c r="BR139" s="143"/>
      <c r="BS139" s="143"/>
      <c r="BT139" s="143"/>
      <c r="BU139" s="143"/>
      <c r="BV139" s="143"/>
      <c r="BW139" s="143"/>
      <c r="BX139" s="143"/>
      <c r="BY139" s="143"/>
      <c r="BZ139" s="143"/>
      <c r="CA139" s="143"/>
      <c r="CB139" s="143"/>
      <c r="CC139" s="143"/>
      <c r="CD139" s="143"/>
      <c r="CE139" s="143"/>
      <c r="CF139" s="143"/>
      <c r="CG139" s="143"/>
      <c r="CH139" s="143"/>
      <c r="CI139" s="143"/>
      <c r="CJ139" s="143"/>
      <c r="CK139" s="143"/>
      <c r="CL139" s="143"/>
      <c r="CM139" s="143"/>
      <c r="CN139" s="143"/>
      <c r="CO139" s="143"/>
      <c r="CP139" s="143"/>
      <c r="CQ139" s="143"/>
      <c r="CR139" s="143"/>
      <c r="CS139" s="143"/>
      <c r="CT139" s="143"/>
      <c r="CU139" s="143"/>
      <c r="CV139" s="143"/>
      <c r="CW139" s="143"/>
      <c r="CX139" s="143"/>
      <c r="CY139" s="143"/>
      <c r="CZ139" s="143"/>
      <c r="DA139" s="143"/>
      <c r="DB139" s="143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3"/>
      <c r="DO139" s="143"/>
      <c r="DP139" s="143"/>
      <c r="DQ139" s="143"/>
      <c r="DR139" s="143"/>
      <c r="DS139" s="143"/>
      <c r="DT139" s="143"/>
      <c r="DU139" s="143"/>
      <c r="DV139" s="143"/>
      <c r="DW139" s="143"/>
      <c r="DX139" s="143"/>
      <c r="DY139" s="143"/>
      <c r="DZ139" s="143"/>
      <c r="EA139" s="143"/>
      <c r="EB139" s="143"/>
      <c r="EC139" s="143"/>
      <c r="ED139" s="143"/>
      <c r="EE139" s="143"/>
      <c r="EF139" s="143"/>
      <c r="EG139" s="143"/>
      <c r="EH139" s="143"/>
      <c r="EI139" s="143"/>
      <c r="EJ139" s="143"/>
      <c r="EK139" s="143"/>
      <c r="EL139" s="143"/>
      <c r="EM139" s="143"/>
      <c r="EN139" s="143"/>
      <c r="EO139" s="143"/>
      <c r="EP139" s="143"/>
      <c r="EQ139" s="143"/>
      <c r="ER139" s="143"/>
      <c r="ES139" s="143"/>
      <c r="ET139" s="143"/>
      <c r="EU139" s="143"/>
      <c r="EV139" s="143"/>
      <c r="EW139" s="143"/>
      <c r="EX139" s="143"/>
      <c r="EY139" s="143"/>
      <c r="EZ139" s="143"/>
      <c r="FA139" s="143"/>
      <c r="FB139" s="143"/>
      <c r="FC139" s="143"/>
      <c r="FD139" s="143"/>
      <c r="FE139" s="143"/>
      <c r="FF139" s="143"/>
      <c r="FG139" s="143"/>
      <c r="FH139" s="143"/>
      <c r="FI139" s="143"/>
      <c r="FJ139" s="143"/>
      <c r="FK139" s="143"/>
      <c r="FL139" s="143"/>
      <c r="FM139" s="143"/>
      <c r="FN139" s="143"/>
      <c r="FO139" s="143"/>
      <c r="FP139" s="143"/>
      <c r="FQ139" s="143"/>
      <c r="FR139" s="143"/>
      <c r="FS139" s="143"/>
      <c r="FT139" s="143"/>
      <c r="FU139" s="143"/>
      <c r="FV139" s="143"/>
      <c r="FW139" s="143"/>
      <c r="FX139" s="143"/>
      <c r="FY139" s="143"/>
      <c r="FZ139" s="143"/>
      <c r="GA139" s="143"/>
      <c r="GB139" s="143"/>
      <c r="GC139" s="143"/>
      <c r="GD139" s="143"/>
      <c r="GE139" s="143"/>
      <c r="GF139" s="143"/>
      <c r="GG139" s="143"/>
      <c r="GH139" s="143"/>
      <c r="GI139" s="143"/>
      <c r="GJ139" s="143"/>
      <c r="GK139" s="143"/>
      <c r="GL139" s="143"/>
      <c r="GM139" s="143"/>
      <c r="GN139" s="143"/>
      <c r="GO139" s="143"/>
      <c r="GP139" s="143"/>
      <c r="GQ139" s="143"/>
      <c r="GR139" s="143"/>
      <c r="GS139" s="143"/>
      <c r="GT139" s="143"/>
      <c r="GU139" s="143"/>
    </row>
    <row r="140" spans="1:203" x14ac:dyDescent="0.25">
      <c r="A140" s="704" t="s">
        <v>26</v>
      </c>
      <c r="B140" s="704">
        <v>6752000</v>
      </c>
      <c r="C140" s="705" t="s">
        <v>263</v>
      </c>
      <c r="D140" s="704"/>
      <c r="E140" s="704">
        <v>2500</v>
      </c>
      <c r="F140" s="704" t="s">
        <v>253</v>
      </c>
      <c r="G140" s="704"/>
      <c r="H140" s="704"/>
      <c r="I140" s="704"/>
      <c r="J140" s="704"/>
      <c r="K140" s="704"/>
      <c r="L140" s="704"/>
      <c r="M140" s="704"/>
      <c r="N140" s="704"/>
      <c r="O140" s="704"/>
      <c r="P140" s="405"/>
      <c r="Q140" s="540">
        <f t="shared" si="198"/>
        <v>119</v>
      </c>
      <c r="R140" s="777">
        <v>6752000</v>
      </c>
      <c r="S140" s="778">
        <v>37041</v>
      </c>
      <c r="T140" s="539">
        <f t="shared" si="164"/>
        <v>2001</v>
      </c>
      <c r="U140" s="428">
        <f t="shared" si="165"/>
        <v>2001</v>
      </c>
      <c r="V140" s="428">
        <f t="shared" si="166"/>
        <v>5</v>
      </c>
      <c r="W140" s="429">
        <f t="shared" si="167"/>
        <v>0</v>
      </c>
      <c r="X140" s="429">
        <f t="shared" si="168"/>
        <v>0</v>
      </c>
      <c r="Y140" s="429">
        <f t="shared" si="169"/>
        <v>0</v>
      </c>
      <c r="Z140" s="429">
        <f t="shared" si="170"/>
        <v>0</v>
      </c>
      <c r="AA140" s="429">
        <f t="shared" si="171"/>
        <v>1</v>
      </c>
      <c r="AB140" s="429">
        <f t="shared" si="172"/>
        <v>0</v>
      </c>
      <c r="AC140" s="429">
        <f t="shared" si="173"/>
        <v>0</v>
      </c>
      <c r="AD140" s="429">
        <f t="shared" si="174"/>
        <v>0</v>
      </c>
      <c r="AE140" s="429">
        <f t="shared" si="175"/>
        <v>0</v>
      </c>
      <c r="AF140" s="429">
        <f t="shared" si="176"/>
        <v>0</v>
      </c>
      <c r="AG140" s="429">
        <f t="shared" si="177"/>
        <v>0</v>
      </c>
      <c r="AH140" s="387">
        <f t="shared" si="178"/>
        <v>0</v>
      </c>
      <c r="AI140" s="793">
        <v>1740</v>
      </c>
      <c r="AJ140" s="784"/>
      <c r="AK140" s="787"/>
      <c r="AL140" s="788"/>
      <c r="AM140" s="413">
        <f t="shared" si="179"/>
        <v>0</v>
      </c>
      <c r="AN140" s="30"/>
      <c r="AO140" s="372" t="str">
        <f t="shared" si="180"/>
        <v>no outlier detected</v>
      </c>
      <c r="AP140" s="372" t="str">
        <f t="shared" si="181"/>
        <v>no outlier detected</v>
      </c>
      <c r="AQ140" s="807" t="str">
        <f t="shared" si="182"/>
        <v>----</v>
      </c>
      <c r="AR140" s="807"/>
      <c r="AS140" s="540">
        <f t="shared" si="183"/>
        <v>118</v>
      </c>
      <c r="AT140" s="541">
        <f t="shared" si="184"/>
        <v>1.1186440677966101</v>
      </c>
      <c r="AU140" s="542">
        <f t="shared" si="185"/>
        <v>7.461640392208575</v>
      </c>
      <c r="AV140" s="542">
        <f t="shared" si="186"/>
        <v>0</v>
      </c>
      <c r="AW140" s="542">
        <f t="shared" si="187"/>
        <v>7.461640392208575</v>
      </c>
      <c r="AX140" s="542" t="str">
        <f t="shared" si="188"/>
        <v>----</v>
      </c>
      <c r="AY140" s="541" t="str">
        <f t="shared" si="189"/>
        <v>----</v>
      </c>
      <c r="AZ140" s="541">
        <f t="shared" si="190"/>
        <v>1.1186440677966101</v>
      </c>
      <c r="BA140" s="434" t="str">
        <f t="shared" si="191"/>
        <v>----</v>
      </c>
      <c r="BB140" s="435">
        <f t="shared" si="192"/>
        <v>0</v>
      </c>
      <c r="BC140" s="434" t="e">
        <f t="shared" si="193"/>
        <v>#VALUE!</v>
      </c>
      <c r="BD140" s="434">
        <f t="shared" si="194"/>
        <v>0</v>
      </c>
      <c r="BE140" s="434" t="e">
        <f t="shared" si="195"/>
        <v>#VALUE!</v>
      </c>
      <c r="BF140" s="436">
        <f t="shared" si="196"/>
        <v>1.1186440677966101</v>
      </c>
      <c r="BG140" s="437">
        <f t="shared" si="197"/>
        <v>1740</v>
      </c>
      <c r="BH140" s="434"/>
      <c r="BI140" s="434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3"/>
      <c r="DO140" s="143"/>
      <c r="DP140" s="143"/>
      <c r="DQ140" s="143"/>
      <c r="DR140" s="143"/>
      <c r="DS140" s="143"/>
      <c r="DT140" s="143"/>
      <c r="DU140" s="143"/>
      <c r="DV140" s="143"/>
      <c r="DW140" s="143"/>
      <c r="DX140" s="143"/>
      <c r="DY140" s="143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  <c r="EL140" s="143"/>
      <c r="EM140" s="143"/>
      <c r="EN140" s="143"/>
      <c r="EO140" s="143"/>
      <c r="EP140" s="143"/>
      <c r="EQ140" s="143"/>
      <c r="ER140" s="143"/>
      <c r="ES140" s="143"/>
      <c r="ET140" s="143"/>
      <c r="EU140" s="143"/>
      <c r="EV140" s="143"/>
      <c r="EW140" s="143"/>
      <c r="EX140" s="143"/>
      <c r="EY140" s="143"/>
      <c r="EZ140" s="143"/>
      <c r="FA140" s="143"/>
      <c r="FB140" s="143"/>
      <c r="FC140" s="143"/>
      <c r="FD140" s="143"/>
      <c r="FE140" s="143"/>
      <c r="FF140" s="143"/>
      <c r="FG140" s="143"/>
      <c r="FH140" s="143"/>
      <c r="FI140" s="143"/>
      <c r="FJ140" s="143"/>
      <c r="FK140" s="143"/>
      <c r="FL140" s="143"/>
      <c r="FM140" s="143"/>
      <c r="FN140" s="143"/>
      <c r="FO140" s="143"/>
      <c r="FP140" s="143"/>
      <c r="FQ140" s="143"/>
      <c r="FR140" s="143"/>
      <c r="FS140" s="143"/>
      <c r="FT140" s="143"/>
      <c r="FU140" s="143"/>
      <c r="FV140" s="143"/>
      <c r="FW140" s="143"/>
      <c r="FX140" s="143"/>
      <c r="FY140" s="143"/>
      <c r="FZ140" s="143"/>
      <c r="GA140" s="143"/>
      <c r="GB140" s="143"/>
      <c r="GC140" s="143"/>
      <c r="GD140" s="143"/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</row>
    <row r="141" spans="1:203" x14ac:dyDescent="0.25">
      <c r="A141" s="704" t="s">
        <v>26</v>
      </c>
      <c r="B141" s="704">
        <v>6752000</v>
      </c>
      <c r="C141" s="705" t="s">
        <v>264</v>
      </c>
      <c r="D141" s="704"/>
      <c r="E141" s="704">
        <v>3300</v>
      </c>
      <c r="F141" s="704" t="s">
        <v>253</v>
      </c>
      <c r="G141" s="704"/>
      <c r="H141" s="704"/>
      <c r="I141" s="704"/>
      <c r="J141" s="704"/>
      <c r="K141" s="704"/>
      <c r="L141" s="704"/>
      <c r="M141" s="704"/>
      <c r="N141" s="704"/>
      <c r="O141" s="704"/>
      <c r="P141" s="405"/>
      <c r="Q141" s="431">
        <f t="shared" si="198"/>
        <v>120</v>
      </c>
      <c r="R141" s="776">
        <v>6752000</v>
      </c>
      <c r="S141" s="775">
        <v>37407</v>
      </c>
      <c r="T141" s="384">
        <f t="shared" si="164"/>
        <v>2002</v>
      </c>
      <c r="U141" s="428">
        <f t="shared" si="165"/>
        <v>2002</v>
      </c>
      <c r="V141" s="428">
        <f t="shared" si="166"/>
        <v>5</v>
      </c>
      <c r="W141" s="429">
        <f t="shared" si="167"/>
        <v>0</v>
      </c>
      <c r="X141" s="429">
        <f t="shared" si="168"/>
        <v>0</v>
      </c>
      <c r="Y141" s="429">
        <f t="shared" si="169"/>
        <v>0</v>
      </c>
      <c r="Z141" s="429">
        <f t="shared" si="170"/>
        <v>0</v>
      </c>
      <c r="AA141" s="429">
        <f t="shared" si="171"/>
        <v>1</v>
      </c>
      <c r="AB141" s="429">
        <f t="shared" si="172"/>
        <v>0</v>
      </c>
      <c r="AC141" s="429">
        <f t="shared" si="173"/>
        <v>0</v>
      </c>
      <c r="AD141" s="429">
        <f t="shared" si="174"/>
        <v>0</v>
      </c>
      <c r="AE141" s="429">
        <f t="shared" si="175"/>
        <v>0</v>
      </c>
      <c r="AF141" s="429">
        <f t="shared" si="176"/>
        <v>0</v>
      </c>
      <c r="AG141" s="429">
        <f t="shared" si="177"/>
        <v>0</v>
      </c>
      <c r="AH141" s="387">
        <f t="shared" si="178"/>
        <v>0</v>
      </c>
      <c r="AI141" s="792">
        <v>880</v>
      </c>
      <c r="AJ141" s="766"/>
      <c r="AK141" s="790"/>
      <c r="AL141" s="791"/>
      <c r="AM141" s="413">
        <f t="shared" si="179"/>
        <v>0</v>
      </c>
      <c r="AN141" s="30"/>
      <c r="AO141" s="371" t="str">
        <f t="shared" si="180"/>
        <v>no outlier detected</v>
      </c>
      <c r="AP141" s="371" t="str">
        <f t="shared" si="181"/>
        <v>no outlier detected</v>
      </c>
      <c r="AQ141" s="806" t="str">
        <f t="shared" si="182"/>
        <v>----</v>
      </c>
      <c r="AR141" s="806"/>
      <c r="AS141" s="431">
        <f t="shared" si="183"/>
        <v>131</v>
      </c>
      <c r="AT141" s="432">
        <f t="shared" si="184"/>
        <v>1.0076335877862594</v>
      </c>
      <c r="AU141" s="433">
        <f t="shared" si="185"/>
        <v>6.7799219074722519</v>
      </c>
      <c r="AV141" s="433">
        <f t="shared" si="186"/>
        <v>0</v>
      </c>
      <c r="AW141" s="433">
        <f t="shared" si="187"/>
        <v>6.7799219074722519</v>
      </c>
      <c r="AX141" s="433" t="str">
        <f t="shared" si="188"/>
        <v>----</v>
      </c>
      <c r="AY141" s="432" t="str">
        <f t="shared" si="189"/>
        <v>----</v>
      </c>
      <c r="AZ141" s="432">
        <f t="shared" si="190"/>
        <v>1.0076335877862594</v>
      </c>
      <c r="BA141" s="434" t="str">
        <f t="shared" si="191"/>
        <v>----</v>
      </c>
      <c r="BB141" s="435">
        <f t="shared" si="192"/>
        <v>0</v>
      </c>
      <c r="BC141" s="434" t="e">
        <f t="shared" si="193"/>
        <v>#VALUE!</v>
      </c>
      <c r="BD141" s="434">
        <f t="shared" si="194"/>
        <v>0</v>
      </c>
      <c r="BE141" s="434" t="e">
        <f t="shared" si="195"/>
        <v>#VALUE!</v>
      </c>
      <c r="BF141" s="436">
        <f t="shared" si="196"/>
        <v>1.0076335877862594</v>
      </c>
      <c r="BG141" s="437">
        <f t="shared" si="197"/>
        <v>880</v>
      </c>
      <c r="BH141" s="434"/>
      <c r="BI141" s="434"/>
      <c r="BJ141" s="143"/>
      <c r="BK141" s="143"/>
      <c r="BL141" s="143"/>
      <c r="BM141" s="143"/>
      <c r="BN141" s="143"/>
      <c r="BO141" s="143"/>
      <c r="BP141" s="143"/>
      <c r="BQ141" s="143"/>
      <c r="BR141" s="143"/>
      <c r="BS141" s="143"/>
      <c r="BT141" s="143"/>
      <c r="BU141" s="143"/>
      <c r="BV141" s="143"/>
      <c r="BW141" s="143"/>
      <c r="BX141" s="143"/>
      <c r="BY141" s="143"/>
      <c r="BZ141" s="143"/>
      <c r="CA141" s="143"/>
      <c r="CB141" s="143"/>
      <c r="CC141" s="143"/>
      <c r="CD141" s="143"/>
      <c r="CE141" s="143"/>
      <c r="CF141" s="143"/>
      <c r="CG141" s="143"/>
      <c r="CH141" s="143"/>
      <c r="CI141" s="143"/>
      <c r="CJ141" s="143"/>
      <c r="CK141" s="143"/>
      <c r="CL141" s="143"/>
      <c r="CM141" s="143"/>
      <c r="CN141" s="143"/>
      <c r="CO141" s="143"/>
      <c r="CP141" s="143"/>
      <c r="CQ141" s="143"/>
      <c r="CR141" s="143"/>
      <c r="CS141" s="143"/>
      <c r="CT141" s="143"/>
      <c r="CU141" s="143"/>
      <c r="CV141" s="143"/>
      <c r="CW141" s="143"/>
      <c r="CX141" s="143"/>
      <c r="CY141" s="143"/>
      <c r="CZ141" s="143"/>
      <c r="DA141" s="143"/>
      <c r="DB141" s="143"/>
      <c r="DC141" s="143"/>
      <c r="DD141" s="143"/>
      <c r="DE141" s="143"/>
      <c r="DF141" s="143"/>
      <c r="DG141" s="143"/>
      <c r="DH141" s="143"/>
      <c r="DI141" s="143"/>
      <c r="DJ141" s="143"/>
      <c r="DK141" s="143"/>
      <c r="DL141" s="143"/>
      <c r="DM141" s="143"/>
      <c r="DN141" s="143"/>
      <c r="DO141" s="143"/>
      <c r="DP141" s="143"/>
      <c r="DQ141" s="143"/>
      <c r="DR141" s="143"/>
      <c r="DS141" s="143"/>
      <c r="DT141" s="143"/>
      <c r="DU141" s="143"/>
      <c r="DV141" s="143"/>
      <c r="DW141" s="143"/>
      <c r="DX141" s="143"/>
      <c r="DY141" s="143"/>
      <c r="DZ141" s="143"/>
      <c r="EA141" s="143"/>
      <c r="EB141" s="143"/>
      <c r="EC141" s="143"/>
      <c r="ED141" s="143"/>
      <c r="EE141" s="143"/>
      <c r="EF141" s="143"/>
      <c r="EG141" s="143"/>
      <c r="EH141" s="143"/>
      <c r="EI141" s="143"/>
      <c r="EJ141" s="143"/>
      <c r="EK141" s="143"/>
      <c r="EL141" s="143"/>
      <c r="EM141" s="143"/>
      <c r="EN141" s="143"/>
      <c r="EO141" s="143"/>
      <c r="EP141" s="143"/>
      <c r="EQ141" s="143"/>
      <c r="ER141" s="143"/>
      <c r="ES141" s="143"/>
      <c r="ET141" s="143"/>
      <c r="EU141" s="143"/>
      <c r="EV141" s="143"/>
      <c r="EW141" s="143"/>
      <c r="EX141" s="143"/>
      <c r="EY141" s="143"/>
      <c r="EZ141" s="143"/>
      <c r="FA141" s="143"/>
      <c r="FB141" s="143"/>
      <c r="FC141" s="143"/>
      <c r="FD141" s="143"/>
      <c r="FE141" s="143"/>
      <c r="FF141" s="143"/>
      <c r="FG141" s="143"/>
      <c r="FH141" s="143"/>
      <c r="FI141" s="143"/>
      <c r="FJ141" s="143"/>
      <c r="FK141" s="143"/>
      <c r="FL141" s="143"/>
      <c r="FM141" s="143"/>
      <c r="FN141" s="143"/>
      <c r="FO141" s="143"/>
      <c r="FP141" s="143"/>
      <c r="FQ141" s="143"/>
      <c r="FR141" s="143"/>
      <c r="FS141" s="143"/>
      <c r="FT141" s="143"/>
      <c r="FU141" s="143"/>
      <c r="FV141" s="143"/>
      <c r="FW141" s="143"/>
      <c r="FX141" s="143"/>
      <c r="FY141" s="143"/>
      <c r="FZ141" s="143"/>
      <c r="GA141" s="143"/>
      <c r="GB141" s="143"/>
      <c r="GC141" s="143"/>
      <c r="GD141" s="143"/>
      <c r="GE141" s="143"/>
      <c r="GF141" s="143"/>
      <c r="GG141" s="143"/>
      <c r="GH141" s="143"/>
      <c r="GI141" s="143"/>
      <c r="GJ141" s="143"/>
      <c r="GK141" s="143"/>
      <c r="GL141" s="143"/>
      <c r="GM141" s="143"/>
      <c r="GN141" s="143"/>
      <c r="GO141" s="143"/>
      <c r="GP141" s="143"/>
      <c r="GQ141" s="143"/>
      <c r="GR141" s="143"/>
      <c r="GS141" s="143"/>
      <c r="GT141" s="143"/>
      <c r="GU141" s="143"/>
    </row>
    <row r="142" spans="1:203" x14ac:dyDescent="0.25">
      <c r="A142" s="704" t="s">
        <v>26</v>
      </c>
      <c r="B142" s="704">
        <v>6752000</v>
      </c>
      <c r="C142" s="705" t="s">
        <v>265</v>
      </c>
      <c r="D142" s="704"/>
      <c r="E142" s="704">
        <v>1900</v>
      </c>
      <c r="F142" s="704" t="s">
        <v>253</v>
      </c>
      <c r="G142" s="704"/>
      <c r="H142" s="704"/>
      <c r="I142" s="704"/>
      <c r="J142" s="704"/>
      <c r="K142" s="704"/>
      <c r="L142" s="704"/>
      <c r="M142" s="704"/>
      <c r="N142" s="704"/>
      <c r="O142" s="704"/>
      <c r="P142" s="405"/>
      <c r="Q142" s="431">
        <f t="shared" si="198"/>
        <v>121</v>
      </c>
      <c r="R142" s="776">
        <v>6752000</v>
      </c>
      <c r="S142" s="775">
        <v>37773</v>
      </c>
      <c r="T142" s="384">
        <f t="shared" si="164"/>
        <v>2003</v>
      </c>
      <c r="U142" s="428">
        <f t="shared" si="165"/>
        <v>2003</v>
      </c>
      <c r="V142" s="428">
        <f t="shared" si="166"/>
        <v>6</v>
      </c>
      <c r="W142" s="429">
        <f t="shared" si="167"/>
        <v>0</v>
      </c>
      <c r="X142" s="429">
        <f t="shared" si="168"/>
        <v>0</v>
      </c>
      <c r="Y142" s="429">
        <f t="shared" si="169"/>
        <v>0</v>
      </c>
      <c r="Z142" s="429">
        <f t="shared" si="170"/>
        <v>0</v>
      </c>
      <c r="AA142" s="429">
        <f t="shared" si="171"/>
        <v>0</v>
      </c>
      <c r="AB142" s="429">
        <f t="shared" si="172"/>
        <v>1</v>
      </c>
      <c r="AC142" s="429">
        <f t="shared" si="173"/>
        <v>0</v>
      </c>
      <c r="AD142" s="429">
        <f t="shared" si="174"/>
        <v>0</v>
      </c>
      <c r="AE142" s="429">
        <f t="shared" si="175"/>
        <v>0</v>
      </c>
      <c r="AF142" s="429">
        <f t="shared" si="176"/>
        <v>0</v>
      </c>
      <c r="AG142" s="429">
        <f t="shared" si="177"/>
        <v>0</v>
      </c>
      <c r="AH142" s="387">
        <f t="shared" si="178"/>
        <v>0</v>
      </c>
      <c r="AI142" s="792">
        <v>3770</v>
      </c>
      <c r="AJ142" s="766"/>
      <c r="AK142" s="790"/>
      <c r="AL142" s="791"/>
      <c r="AM142" s="413">
        <f t="shared" si="179"/>
        <v>0</v>
      </c>
      <c r="AN142" s="30"/>
      <c r="AO142" s="371" t="str">
        <f t="shared" si="180"/>
        <v>no outlier detected</v>
      </c>
      <c r="AP142" s="371" t="str">
        <f t="shared" si="181"/>
        <v>no outlier detected</v>
      </c>
      <c r="AQ142" s="806" t="str">
        <f t="shared" si="182"/>
        <v>----</v>
      </c>
      <c r="AR142" s="806"/>
      <c r="AS142" s="431">
        <f t="shared" si="183"/>
        <v>47</v>
      </c>
      <c r="AT142" s="432">
        <f t="shared" si="184"/>
        <v>2.8085106382978724</v>
      </c>
      <c r="AU142" s="433">
        <f t="shared" si="185"/>
        <v>8.2348302804420559</v>
      </c>
      <c r="AV142" s="433">
        <f t="shared" si="186"/>
        <v>0</v>
      </c>
      <c r="AW142" s="433">
        <f t="shared" si="187"/>
        <v>8.2348302804420559</v>
      </c>
      <c r="AX142" s="433" t="str">
        <f t="shared" si="188"/>
        <v>----</v>
      </c>
      <c r="AY142" s="432" t="str">
        <f t="shared" si="189"/>
        <v>----</v>
      </c>
      <c r="AZ142" s="432">
        <f t="shared" si="190"/>
        <v>2.8085106382978724</v>
      </c>
      <c r="BA142" s="434" t="str">
        <f t="shared" si="191"/>
        <v>----</v>
      </c>
      <c r="BB142" s="435">
        <f t="shared" si="192"/>
        <v>0</v>
      </c>
      <c r="BC142" s="434" t="e">
        <f t="shared" si="193"/>
        <v>#VALUE!</v>
      </c>
      <c r="BD142" s="434">
        <f t="shared" si="194"/>
        <v>0</v>
      </c>
      <c r="BE142" s="434" t="e">
        <f t="shared" si="195"/>
        <v>#VALUE!</v>
      </c>
      <c r="BF142" s="436">
        <f t="shared" si="196"/>
        <v>2.8085106382978724</v>
      </c>
      <c r="BG142" s="437">
        <f t="shared" si="197"/>
        <v>3770</v>
      </c>
      <c r="BH142" s="434"/>
      <c r="BI142" s="434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  <c r="DC142" s="143"/>
      <c r="DD142" s="143"/>
      <c r="DE142" s="143"/>
      <c r="DF142" s="143"/>
      <c r="DG142" s="143"/>
      <c r="DH142" s="143"/>
      <c r="DI142" s="143"/>
      <c r="DJ142" s="143"/>
      <c r="DK142" s="143"/>
      <c r="DL142" s="143"/>
      <c r="DM142" s="143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  <c r="EL142" s="143"/>
      <c r="EM142" s="143"/>
      <c r="EN142" s="143"/>
      <c r="EO142" s="143"/>
      <c r="EP142" s="143"/>
      <c r="EQ142" s="143"/>
      <c r="ER142" s="143"/>
      <c r="ES142" s="143"/>
      <c r="ET142" s="143"/>
      <c r="EU142" s="143"/>
      <c r="EV142" s="143"/>
      <c r="EW142" s="143"/>
      <c r="EX142" s="143"/>
      <c r="EY142" s="143"/>
      <c r="EZ142" s="143"/>
      <c r="FA142" s="143"/>
      <c r="FB142" s="143"/>
      <c r="FC142" s="143"/>
      <c r="FD142" s="143"/>
      <c r="FE142" s="143"/>
      <c r="FF142" s="143"/>
      <c r="FG142" s="143"/>
      <c r="FH142" s="143"/>
      <c r="FI142" s="143"/>
      <c r="FJ142" s="143"/>
      <c r="FK142" s="143"/>
      <c r="FL142" s="143"/>
      <c r="FM142" s="143"/>
      <c r="FN142" s="143"/>
      <c r="FO142" s="143"/>
      <c r="FP142" s="143"/>
      <c r="FQ142" s="143"/>
      <c r="FR142" s="143"/>
      <c r="FS142" s="143"/>
      <c r="FT142" s="143"/>
      <c r="FU142" s="143"/>
      <c r="FV142" s="143"/>
      <c r="FW142" s="143"/>
      <c r="FX142" s="143"/>
      <c r="FY142" s="143"/>
      <c r="FZ142" s="143"/>
      <c r="GA142" s="143"/>
      <c r="GB142" s="143"/>
      <c r="GC142" s="143"/>
      <c r="GD142" s="143"/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</row>
    <row r="143" spans="1:203" x14ac:dyDescent="0.25">
      <c r="A143" s="704" t="s">
        <v>26</v>
      </c>
      <c r="B143" s="704">
        <v>6752000</v>
      </c>
      <c r="C143" s="705" t="s">
        <v>266</v>
      </c>
      <c r="D143" s="704"/>
      <c r="E143" s="704">
        <v>4200</v>
      </c>
      <c r="F143" s="704" t="s">
        <v>247</v>
      </c>
      <c r="G143" s="704"/>
      <c r="H143" s="704"/>
      <c r="I143" s="704"/>
      <c r="J143" s="704"/>
      <c r="K143" s="704"/>
      <c r="L143" s="704"/>
      <c r="M143" s="704"/>
      <c r="N143" s="704"/>
      <c r="O143" s="704"/>
      <c r="P143" s="405"/>
      <c r="Q143" s="431">
        <f t="shared" si="198"/>
        <v>122</v>
      </c>
      <c r="R143" s="776">
        <v>6752000</v>
      </c>
      <c r="S143" s="775">
        <v>38169</v>
      </c>
      <c r="T143" s="384">
        <f t="shared" si="164"/>
        <v>2004</v>
      </c>
      <c r="U143" s="428">
        <f t="shared" si="165"/>
        <v>2004</v>
      </c>
      <c r="V143" s="428">
        <f t="shared" si="166"/>
        <v>7</v>
      </c>
      <c r="W143" s="429">
        <f t="shared" si="167"/>
        <v>0</v>
      </c>
      <c r="X143" s="429">
        <f t="shared" si="168"/>
        <v>0</v>
      </c>
      <c r="Y143" s="429">
        <f t="shared" si="169"/>
        <v>0</v>
      </c>
      <c r="Z143" s="429">
        <f t="shared" si="170"/>
        <v>0</v>
      </c>
      <c r="AA143" s="429">
        <f t="shared" si="171"/>
        <v>0</v>
      </c>
      <c r="AB143" s="429">
        <f t="shared" si="172"/>
        <v>0</v>
      </c>
      <c r="AC143" s="429">
        <f t="shared" si="173"/>
        <v>1</v>
      </c>
      <c r="AD143" s="429">
        <f t="shared" si="174"/>
        <v>0</v>
      </c>
      <c r="AE143" s="429">
        <f t="shared" si="175"/>
        <v>0</v>
      </c>
      <c r="AF143" s="429">
        <f t="shared" si="176"/>
        <v>0</v>
      </c>
      <c r="AG143" s="429">
        <f t="shared" si="177"/>
        <v>0</v>
      </c>
      <c r="AH143" s="387">
        <f t="shared" si="178"/>
        <v>0</v>
      </c>
      <c r="AI143" s="792">
        <v>1600</v>
      </c>
      <c r="AJ143" s="766"/>
      <c r="AK143" s="790"/>
      <c r="AL143" s="791"/>
      <c r="AM143" s="413">
        <f t="shared" si="179"/>
        <v>0</v>
      </c>
      <c r="AN143" s="30"/>
      <c r="AO143" s="371" t="str">
        <f t="shared" si="180"/>
        <v>no outlier detected</v>
      </c>
      <c r="AP143" s="371" t="str">
        <f t="shared" si="181"/>
        <v>no outlier detected</v>
      </c>
      <c r="AQ143" s="806" t="str">
        <f t="shared" si="182"/>
        <v>----</v>
      </c>
      <c r="AR143" s="806"/>
      <c r="AS143" s="431">
        <f t="shared" si="183"/>
        <v>125</v>
      </c>
      <c r="AT143" s="432">
        <f t="shared" si="184"/>
        <v>1.056</v>
      </c>
      <c r="AU143" s="433">
        <f t="shared" si="185"/>
        <v>7.3777589082278725</v>
      </c>
      <c r="AV143" s="433">
        <f t="shared" si="186"/>
        <v>0</v>
      </c>
      <c r="AW143" s="433">
        <f t="shared" si="187"/>
        <v>7.3777589082278725</v>
      </c>
      <c r="AX143" s="433" t="str">
        <f t="shared" si="188"/>
        <v>----</v>
      </c>
      <c r="AY143" s="432" t="str">
        <f t="shared" si="189"/>
        <v>----</v>
      </c>
      <c r="AZ143" s="432">
        <f t="shared" si="190"/>
        <v>1.056</v>
      </c>
      <c r="BA143" s="434" t="str">
        <f t="shared" si="191"/>
        <v>----</v>
      </c>
      <c r="BB143" s="435">
        <f t="shared" si="192"/>
        <v>0</v>
      </c>
      <c r="BC143" s="434" t="e">
        <f t="shared" si="193"/>
        <v>#VALUE!</v>
      </c>
      <c r="BD143" s="434">
        <f t="shared" si="194"/>
        <v>0</v>
      </c>
      <c r="BE143" s="434" t="e">
        <f t="shared" si="195"/>
        <v>#VALUE!</v>
      </c>
      <c r="BF143" s="436">
        <f t="shared" si="196"/>
        <v>1.056</v>
      </c>
      <c r="BG143" s="437">
        <f t="shared" si="197"/>
        <v>1600</v>
      </c>
      <c r="BH143" s="434"/>
      <c r="BI143" s="434"/>
      <c r="BJ143" s="143"/>
      <c r="BK143" s="143"/>
      <c r="BL143" s="143"/>
      <c r="BM143" s="143"/>
      <c r="BN143" s="143"/>
      <c r="BO143" s="143"/>
      <c r="BP143" s="143"/>
      <c r="BQ143" s="143"/>
      <c r="BR143" s="143"/>
      <c r="BS143" s="143"/>
      <c r="BT143" s="143"/>
      <c r="BU143" s="143"/>
      <c r="BV143" s="143"/>
      <c r="BW143" s="143"/>
      <c r="BX143" s="143"/>
      <c r="BY143" s="143"/>
      <c r="BZ143" s="143"/>
      <c r="CA143" s="143"/>
      <c r="CB143" s="143"/>
      <c r="CC143" s="143"/>
      <c r="CD143" s="143"/>
      <c r="CE143" s="143"/>
      <c r="CF143" s="143"/>
      <c r="CG143" s="143"/>
      <c r="CH143" s="143"/>
      <c r="CI143" s="143"/>
      <c r="CJ143" s="143"/>
      <c r="CK143" s="143"/>
      <c r="CL143" s="143"/>
      <c r="CM143" s="143"/>
      <c r="CN143" s="143"/>
      <c r="CO143" s="143"/>
      <c r="CP143" s="143"/>
      <c r="CQ143" s="143"/>
      <c r="CR143" s="143"/>
      <c r="CS143" s="143"/>
      <c r="CT143" s="143"/>
      <c r="CU143" s="143"/>
      <c r="CV143" s="143"/>
      <c r="CW143" s="143"/>
      <c r="CX143" s="143"/>
      <c r="CY143" s="143"/>
      <c r="CZ143" s="143"/>
      <c r="DA143" s="143"/>
      <c r="DB143" s="143"/>
      <c r="DC143" s="143"/>
      <c r="DD143" s="143"/>
      <c r="DE143" s="143"/>
      <c r="DF143" s="143"/>
      <c r="DG143" s="143"/>
      <c r="DH143" s="143"/>
      <c r="DI143" s="143"/>
      <c r="DJ143" s="143"/>
      <c r="DK143" s="143"/>
      <c r="DL143" s="143"/>
      <c r="DM143" s="143"/>
      <c r="DN143" s="143"/>
      <c r="DO143" s="143"/>
      <c r="DP143" s="143"/>
      <c r="DQ143" s="143"/>
      <c r="DR143" s="143"/>
      <c r="DS143" s="143"/>
      <c r="DT143" s="143"/>
      <c r="DU143" s="143"/>
      <c r="DV143" s="143"/>
      <c r="DW143" s="143"/>
      <c r="DX143" s="143"/>
      <c r="DY143" s="143"/>
      <c r="DZ143" s="143"/>
      <c r="EA143" s="143"/>
      <c r="EB143" s="143"/>
      <c r="EC143" s="143"/>
      <c r="ED143" s="143"/>
      <c r="EE143" s="143"/>
      <c r="EF143" s="143"/>
      <c r="EG143" s="143"/>
      <c r="EH143" s="143"/>
      <c r="EI143" s="143"/>
      <c r="EJ143" s="143"/>
      <c r="EK143" s="143"/>
      <c r="EL143" s="143"/>
      <c r="EM143" s="143"/>
      <c r="EN143" s="143"/>
      <c r="EO143" s="143"/>
      <c r="EP143" s="143"/>
      <c r="EQ143" s="143"/>
      <c r="ER143" s="143"/>
      <c r="ES143" s="143"/>
      <c r="ET143" s="143"/>
      <c r="EU143" s="143"/>
      <c r="EV143" s="143"/>
      <c r="EW143" s="143"/>
      <c r="EX143" s="143"/>
      <c r="EY143" s="143"/>
      <c r="EZ143" s="143"/>
      <c r="FA143" s="143"/>
      <c r="FB143" s="143"/>
      <c r="FC143" s="143"/>
      <c r="FD143" s="143"/>
      <c r="FE143" s="143"/>
      <c r="FF143" s="143"/>
      <c r="FG143" s="143"/>
      <c r="FH143" s="143"/>
      <c r="FI143" s="143"/>
      <c r="FJ143" s="143"/>
      <c r="FK143" s="143"/>
      <c r="FL143" s="143"/>
      <c r="FM143" s="143"/>
      <c r="FN143" s="143"/>
      <c r="FO143" s="143"/>
      <c r="FP143" s="143"/>
      <c r="FQ143" s="143"/>
      <c r="FR143" s="143"/>
      <c r="FS143" s="143"/>
      <c r="FT143" s="143"/>
      <c r="FU143" s="143"/>
      <c r="FV143" s="143"/>
      <c r="FW143" s="143"/>
      <c r="FX143" s="143"/>
      <c r="FY143" s="143"/>
      <c r="FZ143" s="143"/>
      <c r="GA143" s="143"/>
      <c r="GB143" s="143"/>
      <c r="GC143" s="143"/>
      <c r="GD143" s="143"/>
      <c r="GE143" s="143"/>
      <c r="GF143" s="143"/>
      <c r="GG143" s="143"/>
      <c r="GH143" s="143"/>
      <c r="GI143" s="143"/>
      <c r="GJ143" s="143"/>
      <c r="GK143" s="143"/>
      <c r="GL143" s="143"/>
      <c r="GM143" s="143"/>
      <c r="GN143" s="143"/>
      <c r="GO143" s="143"/>
      <c r="GP143" s="143"/>
      <c r="GQ143" s="143"/>
      <c r="GR143" s="143"/>
      <c r="GS143" s="143"/>
      <c r="GT143" s="143"/>
      <c r="GU143" s="143"/>
    </row>
    <row r="144" spans="1:203" x14ac:dyDescent="0.25">
      <c r="A144" s="704" t="s">
        <v>26</v>
      </c>
      <c r="B144" s="704">
        <v>6752000</v>
      </c>
      <c r="C144" s="705">
        <v>150</v>
      </c>
      <c r="D144" s="704"/>
      <c r="E144" s="704">
        <v>5000</v>
      </c>
      <c r="F144" s="704" t="s">
        <v>253</v>
      </c>
      <c r="G144" s="704"/>
      <c r="H144" s="704"/>
      <c r="I144" s="704"/>
      <c r="J144" s="705"/>
      <c r="K144" s="704"/>
      <c r="L144" s="704"/>
      <c r="M144" s="704"/>
      <c r="N144" s="704"/>
      <c r="O144" s="704"/>
      <c r="P144" s="405"/>
      <c r="Q144" s="431">
        <f t="shared" si="198"/>
        <v>123</v>
      </c>
      <c r="R144" s="776">
        <v>6752000</v>
      </c>
      <c r="S144" s="775">
        <v>38498</v>
      </c>
      <c r="T144" s="384">
        <f t="shared" si="164"/>
        <v>2005</v>
      </c>
      <c r="U144" s="428">
        <f t="shared" si="165"/>
        <v>2005</v>
      </c>
      <c r="V144" s="428">
        <f t="shared" si="166"/>
        <v>5</v>
      </c>
      <c r="W144" s="429">
        <f t="shared" si="167"/>
        <v>0</v>
      </c>
      <c r="X144" s="429">
        <f t="shared" si="168"/>
        <v>0</v>
      </c>
      <c r="Y144" s="429">
        <f t="shared" si="169"/>
        <v>0</v>
      </c>
      <c r="Z144" s="429">
        <f t="shared" si="170"/>
        <v>0</v>
      </c>
      <c r="AA144" s="429">
        <f t="shared" si="171"/>
        <v>1</v>
      </c>
      <c r="AB144" s="429">
        <f t="shared" si="172"/>
        <v>0</v>
      </c>
      <c r="AC144" s="429">
        <f t="shared" si="173"/>
        <v>0</v>
      </c>
      <c r="AD144" s="429">
        <f t="shared" si="174"/>
        <v>0</v>
      </c>
      <c r="AE144" s="429">
        <f t="shared" si="175"/>
        <v>0</v>
      </c>
      <c r="AF144" s="429">
        <f t="shared" si="176"/>
        <v>0</v>
      </c>
      <c r="AG144" s="429">
        <f t="shared" si="177"/>
        <v>0</v>
      </c>
      <c r="AH144" s="387">
        <f t="shared" si="178"/>
        <v>0</v>
      </c>
      <c r="AI144" s="792">
        <v>2270</v>
      </c>
      <c r="AJ144" s="766"/>
      <c r="AK144" s="790"/>
      <c r="AL144" s="791"/>
      <c r="AM144" s="413">
        <f t="shared" si="179"/>
        <v>0</v>
      </c>
      <c r="AN144" s="30"/>
      <c r="AO144" s="371" t="str">
        <f t="shared" si="180"/>
        <v>no outlier detected</v>
      </c>
      <c r="AP144" s="371" t="str">
        <f t="shared" si="181"/>
        <v>no outlier detected</v>
      </c>
      <c r="AQ144" s="806" t="str">
        <f t="shared" si="182"/>
        <v>----</v>
      </c>
      <c r="AR144" s="806"/>
      <c r="AS144" s="431">
        <f t="shared" si="183"/>
        <v>99</v>
      </c>
      <c r="AT144" s="432">
        <f t="shared" si="184"/>
        <v>1.3333333333333333</v>
      </c>
      <c r="AU144" s="433">
        <f t="shared" si="185"/>
        <v>7.7275351104754479</v>
      </c>
      <c r="AV144" s="433">
        <f t="shared" si="186"/>
        <v>0</v>
      </c>
      <c r="AW144" s="433">
        <f t="shared" si="187"/>
        <v>7.7275351104754479</v>
      </c>
      <c r="AX144" s="433" t="str">
        <f t="shared" si="188"/>
        <v>----</v>
      </c>
      <c r="AY144" s="432" t="str">
        <f t="shared" si="189"/>
        <v>----</v>
      </c>
      <c r="AZ144" s="432">
        <f t="shared" si="190"/>
        <v>1.3333333333333333</v>
      </c>
      <c r="BA144" s="434" t="str">
        <f t="shared" si="191"/>
        <v>----</v>
      </c>
      <c r="BB144" s="435">
        <f t="shared" si="192"/>
        <v>0</v>
      </c>
      <c r="BC144" s="434" t="e">
        <f t="shared" si="193"/>
        <v>#VALUE!</v>
      </c>
      <c r="BD144" s="434">
        <f t="shared" si="194"/>
        <v>0</v>
      </c>
      <c r="BE144" s="434" t="e">
        <f t="shared" si="195"/>
        <v>#VALUE!</v>
      </c>
      <c r="BF144" s="436">
        <f t="shared" si="196"/>
        <v>1.3333333333333333</v>
      </c>
      <c r="BG144" s="437">
        <f t="shared" si="197"/>
        <v>2270</v>
      </c>
      <c r="BH144" s="434"/>
      <c r="BI144" s="434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3"/>
      <c r="CH144" s="143"/>
      <c r="CI144" s="143"/>
      <c r="CJ144" s="143"/>
      <c r="CK144" s="143"/>
      <c r="CL144" s="143"/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  <c r="EW144" s="143"/>
      <c r="EX144" s="143"/>
      <c r="EY144" s="143"/>
      <c r="EZ144" s="143"/>
      <c r="FA144" s="143"/>
      <c r="FB144" s="143"/>
      <c r="FC144" s="143"/>
      <c r="FD144" s="143"/>
      <c r="FE144" s="143"/>
      <c r="FF144" s="143"/>
      <c r="FG144" s="143"/>
      <c r="FH144" s="143"/>
      <c r="FI144" s="143"/>
      <c r="FJ144" s="143"/>
      <c r="FK144" s="143"/>
      <c r="FL144" s="143"/>
      <c r="FM144" s="143"/>
      <c r="FN144" s="143"/>
      <c r="FO144" s="143"/>
      <c r="FP144" s="143"/>
      <c r="FQ144" s="143"/>
      <c r="FR144" s="143"/>
      <c r="FS144" s="143"/>
      <c r="FT144" s="143"/>
      <c r="FU144" s="143"/>
      <c r="FV144" s="143"/>
      <c r="FW144" s="143"/>
      <c r="FX144" s="143"/>
      <c r="FY144" s="143"/>
      <c r="FZ144" s="143"/>
      <c r="GA144" s="143"/>
      <c r="GB144" s="143"/>
      <c r="GC144" s="143"/>
      <c r="GD144" s="143"/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</row>
    <row r="145" spans="1:203" x14ac:dyDescent="0.25">
      <c r="A145" s="704" t="s">
        <v>26</v>
      </c>
      <c r="B145" s="704">
        <v>6752000</v>
      </c>
      <c r="C145" s="705">
        <v>507</v>
      </c>
      <c r="D145" s="704"/>
      <c r="E145" s="704">
        <v>12000</v>
      </c>
      <c r="F145" s="704">
        <v>6</v>
      </c>
      <c r="G145" s="704">
        <v>7.46</v>
      </c>
      <c r="H145" s="704"/>
      <c r="I145" s="704"/>
      <c r="J145" s="704"/>
      <c r="K145" s="704"/>
      <c r="L145" s="704"/>
      <c r="M145" s="704"/>
      <c r="N145" s="704"/>
      <c r="O145" s="704"/>
      <c r="P145" s="405"/>
      <c r="Q145" s="431">
        <f t="shared" si="198"/>
        <v>124</v>
      </c>
      <c r="R145" s="776">
        <v>6752000</v>
      </c>
      <c r="S145" s="775">
        <v>38860</v>
      </c>
      <c r="T145" s="384">
        <f t="shared" si="164"/>
        <v>2006</v>
      </c>
      <c r="U145" s="428">
        <f t="shared" si="165"/>
        <v>2006</v>
      </c>
      <c r="V145" s="428">
        <f t="shared" si="166"/>
        <v>5</v>
      </c>
      <c r="W145" s="429">
        <f t="shared" si="167"/>
        <v>0</v>
      </c>
      <c r="X145" s="429">
        <f t="shared" si="168"/>
        <v>0</v>
      </c>
      <c r="Y145" s="429">
        <f t="shared" si="169"/>
        <v>0</v>
      </c>
      <c r="Z145" s="429">
        <f t="shared" si="170"/>
        <v>0</v>
      </c>
      <c r="AA145" s="429">
        <f t="shared" si="171"/>
        <v>1</v>
      </c>
      <c r="AB145" s="429">
        <f t="shared" si="172"/>
        <v>0</v>
      </c>
      <c r="AC145" s="429">
        <f t="shared" si="173"/>
        <v>0</v>
      </c>
      <c r="AD145" s="429">
        <f t="shared" si="174"/>
        <v>0</v>
      </c>
      <c r="AE145" s="429">
        <f t="shared" si="175"/>
        <v>0</v>
      </c>
      <c r="AF145" s="429">
        <f t="shared" si="176"/>
        <v>0</v>
      </c>
      <c r="AG145" s="429">
        <f t="shared" si="177"/>
        <v>0</v>
      </c>
      <c r="AH145" s="387">
        <f t="shared" si="178"/>
        <v>0</v>
      </c>
      <c r="AI145" s="792">
        <v>1800</v>
      </c>
      <c r="AJ145" s="766"/>
      <c r="AK145" s="790"/>
      <c r="AL145" s="791"/>
      <c r="AM145" s="413">
        <f t="shared" si="179"/>
        <v>0</v>
      </c>
      <c r="AN145" s="30"/>
      <c r="AO145" s="371" t="str">
        <f t="shared" si="180"/>
        <v>no outlier detected</v>
      </c>
      <c r="AP145" s="371" t="str">
        <f t="shared" si="181"/>
        <v>no outlier detected</v>
      </c>
      <c r="AQ145" s="806" t="str">
        <f t="shared" si="182"/>
        <v>----</v>
      </c>
      <c r="AR145" s="806"/>
      <c r="AS145" s="431">
        <f t="shared" si="183"/>
        <v>114</v>
      </c>
      <c r="AT145" s="432">
        <f t="shared" si="184"/>
        <v>1.1578947368421053</v>
      </c>
      <c r="AU145" s="433">
        <f t="shared" si="185"/>
        <v>7.4955419438842563</v>
      </c>
      <c r="AV145" s="433">
        <f t="shared" si="186"/>
        <v>0</v>
      </c>
      <c r="AW145" s="433">
        <f t="shared" si="187"/>
        <v>7.4955419438842563</v>
      </c>
      <c r="AX145" s="433" t="str">
        <f t="shared" si="188"/>
        <v>----</v>
      </c>
      <c r="AY145" s="432" t="str">
        <f t="shared" si="189"/>
        <v>----</v>
      </c>
      <c r="AZ145" s="432">
        <f t="shared" si="190"/>
        <v>1.1578947368421053</v>
      </c>
      <c r="BA145" s="434" t="str">
        <f t="shared" si="191"/>
        <v>----</v>
      </c>
      <c r="BB145" s="435">
        <f t="shared" si="192"/>
        <v>0</v>
      </c>
      <c r="BC145" s="434" t="e">
        <f t="shared" si="193"/>
        <v>#VALUE!</v>
      </c>
      <c r="BD145" s="434">
        <f t="shared" si="194"/>
        <v>0</v>
      </c>
      <c r="BE145" s="434" t="e">
        <f t="shared" si="195"/>
        <v>#VALUE!</v>
      </c>
      <c r="BF145" s="436">
        <f t="shared" si="196"/>
        <v>1.1578947368421053</v>
      </c>
      <c r="BG145" s="437">
        <f t="shared" si="197"/>
        <v>1800</v>
      </c>
      <c r="BH145" s="434"/>
      <c r="BI145" s="434"/>
      <c r="BJ145" s="143"/>
      <c r="BK145" s="143"/>
      <c r="BL145" s="143"/>
      <c r="BM145" s="143"/>
      <c r="BN145" s="143"/>
      <c r="BO145" s="143"/>
      <c r="BP145" s="143"/>
      <c r="BQ145" s="143"/>
      <c r="BR145" s="143"/>
      <c r="BS145" s="143"/>
      <c r="BT145" s="143"/>
      <c r="BU145" s="143"/>
      <c r="BV145" s="143"/>
      <c r="BW145" s="143"/>
      <c r="BX145" s="143"/>
      <c r="BY145" s="143"/>
      <c r="BZ145" s="143"/>
      <c r="CA145" s="143"/>
      <c r="CB145" s="143"/>
      <c r="CC145" s="143"/>
      <c r="CD145" s="143"/>
      <c r="CE145" s="143"/>
      <c r="CF145" s="143"/>
      <c r="CG145" s="143"/>
      <c r="CH145" s="143"/>
      <c r="CI145" s="143"/>
      <c r="CJ145" s="143"/>
      <c r="CK145" s="143"/>
      <c r="CL145" s="143"/>
      <c r="CM145" s="143"/>
      <c r="CN145" s="143"/>
      <c r="CO145" s="143"/>
      <c r="CP145" s="143"/>
      <c r="CQ145" s="143"/>
      <c r="CR145" s="143"/>
      <c r="CS145" s="143"/>
      <c r="CT145" s="143"/>
      <c r="CU145" s="143"/>
      <c r="CV145" s="143"/>
      <c r="CW145" s="143"/>
      <c r="CX145" s="143"/>
      <c r="CY145" s="143"/>
      <c r="CZ145" s="143"/>
      <c r="DA145" s="143"/>
      <c r="DB145" s="143"/>
      <c r="DC145" s="143"/>
      <c r="DD145" s="143"/>
      <c r="DE145" s="143"/>
      <c r="DF145" s="143"/>
      <c r="DG145" s="143"/>
      <c r="DH145" s="143"/>
      <c r="DI145" s="143"/>
      <c r="DJ145" s="143"/>
      <c r="DK145" s="143"/>
      <c r="DL145" s="143"/>
      <c r="DM145" s="143"/>
      <c r="DN145" s="143"/>
      <c r="DO145" s="143"/>
      <c r="DP145" s="143"/>
      <c r="DQ145" s="143"/>
      <c r="DR145" s="143"/>
      <c r="DS145" s="143"/>
      <c r="DT145" s="143"/>
      <c r="DU145" s="143"/>
      <c r="DV145" s="143"/>
      <c r="DW145" s="143"/>
      <c r="DX145" s="143"/>
      <c r="DY145" s="143"/>
      <c r="DZ145" s="143"/>
      <c r="EA145" s="143"/>
      <c r="EB145" s="143"/>
      <c r="EC145" s="143"/>
      <c r="ED145" s="143"/>
      <c r="EE145" s="143"/>
      <c r="EF145" s="143"/>
      <c r="EG145" s="143"/>
      <c r="EH145" s="143"/>
      <c r="EI145" s="143"/>
      <c r="EJ145" s="143"/>
      <c r="EK145" s="143"/>
      <c r="EL145" s="143"/>
      <c r="EM145" s="143"/>
      <c r="EN145" s="143"/>
      <c r="EO145" s="143"/>
      <c r="EP145" s="143"/>
      <c r="EQ145" s="143"/>
      <c r="ER145" s="143"/>
      <c r="ES145" s="143"/>
      <c r="ET145" s="143"/>
      <c r="EU145" s="143"/>
      <c r="EV145" s="143"/>
      <c r="EW145" s="143"/>
      <c r="EX145" s="143"/>
      <c r="EY145" s="143"/>
      <c r="EZ145" s="143"/>
      <c r="FA145" s="143"/>
      <c r="FB145" s="143"/>
      <c r="FC145" s="143"/>
      <c r="FD145" s="143"/>
      <c r="FE145" s="143"/>
      <c r="FF145" s="143"/>
      <c r="FG145" s="143"/>
      <c r="FH145" s="143"/>
      <c r="FI145" s="143"/>
      <c r="FJ145" s="143"/>
      <c r="FK145" s="143"/>
      <c r="FL145" s="143"/>
      <c r="FM145" s="143"/>
      <c r="FN145" s="143"/>
      <c r="FO145" s="143"/>
      <c r="FP145" s="143"/>
      <c r="FQ145" s="143"/>
      <c r="FR145" s="143"/>
      <c r="FS145" s="143"/>
      <c r="FT145" s="143"/>
      <c r="FU145" s="143"/>
      <c r="FV145" s="143"/>
      <c r="FW145" s="143"/>
      <c r="FX145" s="143"/>
      <c r="FY145" s="143"/>
      <c r="FZ145" s="143"/>
      <c r="GA145" s="143"/>
      <c r="GB145" s="143"/>
      <c r="GC145" s="143"/>
      <c r="GD145" s="143"/>
      <c r="GE145" s="143"/>
      <c r="GF145" s="143"/>
      <c r="GG145" s="143"/>
      <c r="GH145" s="143"/>
      <c r="GI145" s="143"/>
      <c r="GJ145" s="143"/>
      <c r="GK145" s="143"/>
      <c r="GL145" s="143"/>
      <c r="GM145" s="143"/>
      <c r="GN145" s="143"/>
      <c r="GO145" s="143"/>
      <c r="GP145" s="143"/>
      <c r="GQ145" s="143"/>
      <c r="GR145" s="143"/>
      <c r="GS145" s="143"/>
      <c r="GT145" s="143"/>
      <c r="GU145" s="143"/>
    </row>
    <row r="146" spans="1:203" x14ac:dyDescent="0.25">
      <c r="A146" s="704" t="s">
        <v>26</v>
      </c>
      <c r="B146" s="704">
        <v>6752000</v>
      </c>
      <c r="C146" s="705">
        <v>867</v>
      </c>
      <c r="D146" s="704"/>
      <c r="E146" s="704">
        <v>2500</v>
      </c>
      <c r="F146" s="704" t="s">
        <v>253</v>
      </c>
      <c r="G146" s="704"/>
      <c r="H146" s="704"/>
      <c r="I146" s="704"/>
      <c r="J146" s="705"/>
      <c r="K146" s="704"/>
      <c r="L146" s="704"/>
      <c r="M146" s="704"/>
      <c r="N146" s="704"/>
      <c r="O146" s="704"/>
      <c r="P146" s="405"/>
      <c r="Q146" s="431">
        <f t="shared" si="198"/>
        <v>125</v>
      </c>
      <c r="R146" s="776">
        <v>6752000</v>
      </c>
      <c r="S146" s="775">
        <v>39249</v>
      </c>
      <c r="T146" s="384">
        <f t="shared" si="164"/>
        <v>2007</v>
      </c>
      <c r="U146" s="428">
        <f t="shared" si="165"/>
        <v>2007</v>
      </c>
      <c r="V146" s="428">
        <f t="shared" si="166"/>
        <v>6</v>
      </c>
      <c r="W146" s="429">
        <f t="shared" si="167"/>
        <v>0</v>
      </c>
      <c r="X146" s="429">
        <f t="shared" si="168"/>
        <v>0</v>
      </c>
      <c r="Y146" s="429">
        <f t="shared" si="169"/>
        <v>0</v>
      </c>
      <c r="Z146" s="429">
        <f t="shared" si="170"/>
        <v>0</v>
      </c>
      <c r="AA146" s="429">
        <f t="shared" si="171"/>
        <v>0</v>
      </c>
      <c r="AB146" s="429">
        <f t="shared" si="172"/>
        <v>1</v>
      </c>
      <c r="AC146" s="429">
        <f t="shared" si="173"/>
        <v>0</v>
      </c>
      <c r="AD146" s="429">
        <f t="shared" si="174"/>
        <v>0</v>
      </c>
      <c r="AE146" s="429">
        <f t="shared" si="175"/>
        <v>0</v>
      </c>
      <c r="AF146" s="429">
        <f t="shared" si="176"/>
        <v>0</v>
      </c>
      <c r="AG146" s="429">
        <f t="shared" si="177"/>
        <v>0</v>
      </c>
      <c r="AH146" s="387">
        <f t="shared" si="178"/>
        <v>0</v>
      </c>
      <c r="AI146" s="792">
        <v>2010</v>
      </c>
      <c r="AJ146" s="766"/>
      <c r="AK146" s="790"/>
      <c r="AL146" s="791"/>
      <c r="AM146" s="413">
        <f t="shared" si="179"/>
        <v>0</v>
      </c>
      <c r="AN146" s="30"/>
      <c r="AO146" s="371" t="str">
        <f t="shared" si="180"/>
        <v>no outlier detected</v>
      </c>
      <c r="AP146" s="371" t="str">
        <f t="shared" si="181"/>
        <v>no outlier detected</v>
      </c>
      <c r="AQ146" s="806" t="str">
        <f t="shared" si="182"/>
        <v>----</v>
      </c>
      <c r="AR146" s="806"/>
      <c r="AS146" s="431">
        <f t="shared" si="183"/>
        <v>106</v>
      </c>
      <c r="AT146" s="432">
        <f t="shared" si="184"/>
        <v>1.2452830188679245</v>
      </c>
      <c r="AU146" s="433">
        <f t="shared" si="185"/>
        <v>7.6058900010531216</v>
      </c>
      <c r="AV146" s="433">
        <f t="shared" si="186"/>
        <v>0</v>
      </c>
      <c r="AW146" s="433">
        <f t="shared" si="187"/>
        <v>7.6058900010531216</v>
      </c>
      <c r="AX146" s="433" t="str">
        <f t="shared" si="188"/>
        <v>----</v>
      </c>
      <c r="AY146" s="432" t="str">
        <f t="shared" si="189"/>
        <v>----</v>
      </c>
      <c r="AZ146" s="432">
        <f t="shared" si="190"/>
        <v>1.2452830188679245</v>
      </c>
      <c r="BA146" s="434" t="str">
        <f t="shared" si="191"/>
        <v>----</v>
      </c>
      <c r="BB146" s="435">
        <f t="shared" si="192"/>
        <v>0</v>
      </c>
      <c r="BC146" s="434" t="e">
        <f t="shared" si="193"/>
        <v>#VALUE!</v>
      </c>
      <c r="BD146" s="434">
        <f t="shared" si="194"/>
        <v>0</v>
      </c>
      <c r="BE146" s="434" t="e">
        <f t="shared" si="195"/>
        <v>#VALUE!</v>
      </c>
      <c r="BF146" s="436">
        <f t="shared" si="196"/>
        <v>1.2452830188679245</v>
      </c>
      <c r="BG146" s="437">
        <f t="shared" si="197"/>
        <v>2010</v>
      </c>
      <c r="BH146" s="434"/>
      <c r="BI146" s="434"/>
      <c r="BJ146" s="143"/>
      <c r="BK146" s="143"/>
      <c r="BL146" s="143"/>
      <c r="BM146" s="143"/>
      <c r="BN146" s="143"/>
      <c r="BO146" s="143"/>
      <c r="BP146" s="143"/>
      <c r="BQ146" s="143"/>
      <c r="BR146" s="143"/>
      <c r="BS146" s="143"/>
      <c r="BT146" s="143"/>
      <c r="BU146" s="143"/>
      <c r="BV146" s="143"/>
      <c r="BW146" s="143"/>
      <c r="BX146" s="143"/>
      <c r="BY146" s="143"/>
      <c r="BZ146" s="143"/>
      <c r="CA146" s="143"/>
      <c r="CB146" s="143"/>
      <c r="CC146" s="143"/>
      <c r="CD146" s="143"/>
      <c r="CE146" s="143"/>
      <c r="CF146" s="143"/>
      <c r="CG146" s="143"/>
      <c r="CH146" s="143"/>
      <c r="CI146" s="143"/>
      <c r="CJ146" s="143"/>
      <c r="CK146" s="143"/>
      <c r="CL146" s="143"/>
      <c r="CM146" s="143"/>
      <c r="CN146" s="143"/>
      <c r="CO146" s="143"/>
      <c r="CP146" s="143"/>
      <c r="CQ146" s="143"/>
      <c r="CR146" s="143"/>
      <c r="CS146" s="143"/>
      <c r="CT146" s="143"/>
      <c r="CU146" s="143"/>
      <c r="CV146" s="143"/>
      <c r="CW146" s="143"/>
      <c r="CX146" s="143"/>
      <c r="CY146" s="143"/>
      <c r="CZ146" s="143"/>
      <c r="DA146" s="143"/>
      <c r="DB146" s="143"/>
      <c r="DC146" s="143"/>
      <c r="DD146" s="143"/>
      <c r="DE146" s="143"/>
      <c r="DF146" s="143"/>
      <c r="DG146" s="143"/>
      <c r="DH146" s="143"/>
      <c r="DI146" s="143"/>
      <c r="DJ146" s="143"/>
      <c r="DK146" s="143"/>
      <c r="DL146" s="143"/>
      <c r="DM146" s="143"/>
      <c r="DN146" s="143"/>
      <c r="DO146" s="143"/>
      <c r="DP146" s="143"/>
      <c r="DQ146" s="143"/>
      <c r="DR146" s="143"/>
      <c r="DS146" s="143"/>
      <c r="DT146" s="143"/>
      <c r="DU146" s="143"/>
      <c r="DV146" s="143"/>
      <c r="DW146" s="143"/>
      <c r="DX146" s="143"/>
      <c r="DY146" s="143"/>
      <c r="DZ146" s="143"/>
      <c r="EA146" s="143"/>
      <c r="EB146" s="143"/>
      <c r="EC146" s="143"/>
      <c r="ED146" s="143"/>
      <c r="EE146" s="143"/>
      <c r="EF146" s="143"/>
      <c r="EG146" s="143"/>
      <c r="EH146" s="143"/>
      <c r="EI146" s="143"/>
      <c r="EJ146" s="143"/>
      <c r="EK146" s="143"/>
      <c r="EL146" s="143"/>
      <c r="EM146" s="143"/>
      <c r="EN146" s="143"/>
      <c r="EO146" s="143"/>
      <c r="EP146" s="143"/>
      <c r="EQ146" s="143"/>
      <c r="ER146" s="143"/>
      <c r="ES146" s="143"/>
      <c r="ET146" s="143"/>
      <c r="EU146" s="143"/>
      <c r="EV146" s="143"/>
      <c r="EW146" s="143"/>
      <c r="EX146" s="143"/>
      <c r="EY146" s="143"/>
      <c r="EZ146" s="143"/>
      <c r="FA146" s="143"/>
      <c r="FB146" s="143"/>
      <c r="FC146" s="143"/>
      <c r="FD146" s="143"/>
      <c r="FE146" s="143"/>
      <c r="FF146" s="143"/>
      <c r="FG146" s="143"/>
      <c r="FH146" s="143"/>
      <c r="FI146" s="143"/>
      <c r="FJ146" s="143"/>
      <c r="FK146" s="143"/>
      <c r="FL146" s="143"/>
      <c r="FM146" s="143"/>
      <c r="FN146" s="143"/>
      <c r="FO146" s="143"/>
      <c r="FP146" s="143"/>
      <c r="FQ146" s="143"/>
      <c r="FR146" s="143"/>
      <c r="FS146" s="143"/>
      <c r="FT146" s="143"/>
      <c r="FU146" s="143"/>
      <c r="FV146" s="143"/>
      <c r="FW146" s="143"/>
      <c r="FX146" s="143"/>
      <c r="FY146" s="143"/>
      <c r="FZ146" s="143"/>
      <c r="GA146" s="143"/>
      <c r="GB146" s="143"/>
      <c r="GC146" s="143"/>
      <c r="GD146" s="143"/>
      <c r="GE146" s="143"/>
      <c r="GF146" s="143"/>
      <c r="GG146" s="143"/>
      <c r="GH146" s="143"/>
      <c r="GI146" s="143"/>
      <c r="GJ146" s="143"/>
      <c r="GK146" s="143"/>
      <c r="GL146" s="143"/>
      <c r="GM146" s="143"/>
      <c r="GN146" s="143"/>
      <c r="GO146" s="143"/>
      <c r="GP146" s="143"/>
      <c r="GQ146" s="143"/>
      <c r="GR146" s="143"/>
      <c r="GS146" s="143"/>
      <c r="GT146" s="143"/>
      <c r="GU146" s="143"/>
    </row>
    <row r="147" spans="1:203" x14ac:dyDescent="0.25">
      <c r="A147" s="704" t="s">
        <v>26</v>
      </c>
      <c r="B147" s="704">
        <v>6752000</v>
      </c>
      <c r="C147" s="705">
        <v>1256</v>
      </c>
      <c r="D147" s="704"/>
      <c r="E147" s="704">
        <v>4100</v>
      </c>
      <c r="F147" s="704" t="s">
        <v>253</v>
      </c>
      <c r="G147" s="704"/>
      <c r="H147" s="704"/>
      <c r="I147" s="704"/>
      <c r="J147" s="704"/>
      <c r="K147" s="704"/>
      <c r="L147" s="704"/>
      <c r="M147" s="704"/>
      <c r="N147" s="704"/>
      <c r="O147" s="704"/>
      <c r="P147" s="405"/>
      <c r="Q147" s="431">
        <f t="shared" si="198"/>
        <v>126</v>
      </c>
      <c r="R147" s="776" t="s">
        <v>269</v>
      </c>
      <c r="S147" s="775">
        <v>39602</v>
      </c>
      <c r="T147" s="384">
        <f t="shared" si="164"/>
        <v>2008</v>
      </c>
      <c r="U147" s="428">
        <f t="shared" si="165"/>
        <v>2008</v>
      </c>
      <c r="V147" s="428">
        <f t="shared" si="166"/>
        <v>6</v>
      </c>
      <c r="W147" s="429">
        <f t="shared" si="167"/>
        <v>0</v>
      </c>
      <c r="X147" s="429">
        <f t="shared" si="168"/>
        <v>0</v>
      </c>
      <c r="Y147" s="429">
        <f t="shared" si="169"/>
        <v>0</v>
      </c>
      <c r="Z147" s="429">
        <f t="shared" si="170"/>
        <v>0</v>
      </c>
      <c r="AA147" s="429">
        <f t="shared" si="171"/>
        <v>0</v>
      </c>
      <c r="AB147" s="429">
        <f t="shared" si="172"/>
        <v>1</v>
      </c>
      <c r="AC147" s="429">
        <f t="shared" si="173"/>
        <v>0</v>
      </c>
      <c r="AD147" s="429">
        <f t="shared" si="174"/>
        <v>0</v>
      </c>
      <c r="AE147" s="429">
        <f t="shared" si="175"/>
        <v>0</v>
      </c>
      <c r="AF147" s="429">
        <f t="shared" si="176"/>
        <v>0</v>
      </c>
      <c r="AG147" s="429">
        <f t="shared" si="177"/>
        <v>0</v>
      </c>
      <c r="AH147" s="387">
        <f t="shared" si="178"/>
        <v>0</v>
      </c>
      <c r="AI147" s="792">
        <v>2530</v>
      </c>
      <c r="AJ147" s="766"/>
      <c r="AK147" s="790"/>
      <c r="AL147" s="791"/>
      <c r="AM147" s="413">
        <f t="shared" si="179"/>
        <v>0</v>
      </c>
      <c r="AN147" s="30"/>
      <c r="AO147" s="371" t="str">
        <f t="shared" si="180"/>
        <v>no outlier detected</v>
      </c>
      <c r="AP147" s="371" t="str">
        <f t="shared" si="181"/>
        <v>no outlier detected</v>
      </c>
      <c r="AQ147" s="806" t="str">
        <f t="shared" si="182"/>
        <v>----</v>
      </c>
      <c r="AR147" s="806"/>
      <c r="AS147" s="431">
        <f t="shared" si="183"/>
        <v>86</v>
      </c>
      <c r="AT147" s="432">
        <f t="shared" si="184"/>
        <v>1.5348837209302326</v>
      </c>
      <c r="AU147" s="433">
        <f t="shared" si="185"/>
        <v>7.8359745817215662</v>
      </c>
      <c r="AV147" s="433">
        <f t="shared" si="186"/>
        <v>0</v>
      </c>
      <c r="AW147" s="433">
        <f t="shared" si="187"/>
        <v>7.8359745817215662</v>
      </c>
      <c r="AX147" s="433" t="str">
        <f t="shared" si="188"/>
        <v>----</v>
      </c>
      <c r="AY147" s="432" t="str">
        <f t="shared" si="189"/>
        <v>----</v>
      </c>
      <c r="AZ147" s="432">
        <f t="shared" si="190"/>
        <v>1.5348837209302326</v>
      </c>
      <c r="BA147" s="434" t="str">
        <f t="shared" si="191"/>
        <v>----</v>
      </c>
      <c r="BB147" s="435">
        <f t="shared" si="192"/>
        <v>0</v>
      </c>
      <c r="BC147" s="434" t="e">
        <f t="shared" si="193"/>
        <v>#VALUE!</v>
      </c>
      <c r="BD147" s="434">
        <f t="shared" si="194"/>
        <v>0</v>
      </c>
      <c r="BE147" s="434" t="e">
        <f t="shared" si="195"/>
        <v>#VALUE!</v>
      </c>
      <c r="BF147" s="436">
        <f t="shared" si="196"/>
        <v>1.5348837209302326</v>
      </c>
      <c r="BG147" s="437">
        <f t="shared" si="197"/>
        <v>2530</v>
      </c>
      <c r="BH147" s="434"/>
      <c r="BI147" s="434"/>
      <c r="BJ147" s="143"/>
      <c r="BK147" s="143"/>
      <c r="BL147" s="143"/>
      <c r="BM147" s="143"/>
      <c r="BN147" s="143"/>
      <c r="BO147" s="143"/>
      <c r="BP147" s="143"/>
      <c r="BQ147" s="143"/>
      <c r="BR147" s="143"/>
      <c r="BS147" s="143"/>
      <c r="BT147" s="143"/>
      <c r="BU147" s="143"/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3"/>
      <c r="CG147" s="143"/>
      <c r="CH147" s="143"/>
      <c r="CI147" s="143"/>
      <c r="CJ147" s="143"/>
      <c r="CK147" s="143"/>
      <c r="CL147" s="143"/>
      <c r="CM147" s="143"/>
      <c r="CN147" s="143"/>
      <c r="CO147" s="143"/>
      <c r="CP147" s="143"/>
      <c r="CQ147" s="143"/>
      <c r="CR147" s="143"/>
      <c r="CS147" s="143"/>
      <c r="CT147" s="143"/>
      <c r="CU147" s="143"/>
      <c r="CV147" s="143"/>
      <c r="CW147" s="143"/>
      <c r="CX147" s="143"/>
      <c r="CY147" s="143"/>
      <c r="CZ147" s="143"/>
      <c r="DA147" s="143"/>
      <c r="DB147" s="143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3"/>
      <c r="DO147" s="143"/>
      <c r="DP147" s="143"/>
      <c r="DQ147" s="143"/>
      <c r="DR147" s="143"/>
      <c r="DS147" s="143"/>
      <c r="DT147" s="143"/>
      <c r="DU147" s="143"/>
      <c r="DV147" s="143"/>
      <c r="DW147" s="143"/>
      <c r="DX147" s="143"/>
      <c r="DY147" s="143"/>
      <c r="DZ147" s="143"/>
      <c r="EA147" s="143"/>
      <c r="EB147" s="143"/>
      <c r="EC147" s="143"/>
      <c r="ED147" s="143"/>
      <c r="EE147" s="143"/>
      <c r="EF147" s="143"/>
      <c r="EG147" s="143"/>
      <c r="EH147" s="143"/>
      <c r="EI147" s="143"/>
      <c r="EJ147" s="143"/>
      <c r="EK147" s="143"/>
      <c r="EL147" s="143"/>
      <c r="EM147" s="143"/>
      <c r="EN147" s="143"/>
      <c r="EO147" s="143"/>
      <c r="EP147" s="143"/>
      <c r="EQ147" s="143"/>
      <c r="ER147" s="143"/>
      <c r="ES147" s="143"/>
      <c r="ET147" s="143"/>
      <c r="EU147" s="143"/>
      <c r="EV147" s="143"/>
      <c r="EW147" s="143"/>
      <c r="EX147" s="143"/>
      <c r="EY147" s="143"/>
      <c r="EZ147" s="143"/>
      <c r="FA147" s="143"/>
      <c r="FB147" s="143"/>
      <c r="FC147" s="143"/>
      <c r="FD147" s="143"/>
      <c r="FE147" s="143"/>
      <c r="FF147" s="143"/>
      <c r="FG147" s="143"/>
      <c r="FH147" s="143"/>
      <c r="FI147" s="143"/>
      <c r="FJ147" s="143"/>
      <c r="FK147" s="143"/>
      <c r="FL147" s="143"/>
      <c r="FM147" s="143"/>
      <c r="FN147" s="143"/>
      <c r="FO147" s="143"/>
      <c r="FP147" s="143"/>
      <c r="FQ147" s="143"/>
      <c r="FR147" s="143"/>
      <c r="FS147" s="143"/>
      <c r="FT147" s="143"/>
      <c r="FU147" s="143"/>
      <c r="FV147" s="143"/>
      <c r="FW147" s="143"/>
      <c r="FX147" s="143"/>
      <c r="FY147" s="143"/>
      <c r="FZ147" s="143"/>
      <c r="GA147" s="143"/>
      <c r="GB147" s="143"/>
      <c r="GC147" s="143"/>
      <c r="GD147" s="143"/>
      <c r="GE147" s="143"/>
      <c r="GF147" s="143"/>
      <c r="GG147" s="143"/>
      <c r="GH147" s="143"/>
      <c r="GI147" s="143"/>
      <c r="GJ147" s="143"/>
      <c r="GK147" s="143"/>
      <c r="GL147" s="143"/>
      <c r="GM147" s="143"/>
      <c r="GN147" s="143"/>
      <c r="GO147" s="143"/>
      <c r="GP147" s="143"/>
      <c r="GQ147" s="143"/>
      <c r="GR147" s="143"/>
      <c r="GS147" s="143"/>
      <c r="GT147" s="143"/>
      <c r="GU147" s="143"/>
    </row>
    <row r="148" spans="1:203" x14ac:dyDescent="0.25">
      <c r="A148" s="704" t="s">
        <v>26</v>
      </c>
      <c r="B148" s="704">
        <v>6752000</v>
      </c>
      <c r="C148" s="705">
        <v>1602</v>
      </c>
      <c r="D148" s="704"/>
      <c r="E148" s="704"/>
      <c r="F148" s="704"/>
      <c r="G148" s="704">
        <v>18.5</v>
      </c>
      <c r="H148" s="704">
        <v>5</v>
      </c>
      <c r="I148" s="704"/>
      <c r="J148" s="704"/>
      <c r="K148" s="704"/>
      <c r="L148" s="704"/>
      <c r="M148" s="704"/>
      <c r="N148" s="704"/>
      <c r="O148" s="704"/>
      <c r="P148" s="405"/>
      <c r="Q148" s="431">
        <f t="shared" si="198"/>
        <v>127</v>
      </c>
      <c r="R148" s="776" t="s">
        <v>269</v>
      </c>
      <c r="S148" s="775">
        <v>39958</v>
      </c>
      <c r="T148" s="384">
        <f t="shared" si="164"/>
        <v>2009</v>
      </c>
      <c r="U148" s="428">
        <f t="shared" si="165"/>
        <v>2009</v>
      </c>
      <c r="V148" s="428">
        <f t="shared" si="166"/>
        <v>5</v>
      </c>
      <c r="W148" s="429">
        <f t="shared" si="167"/>
        <v>0</v>
      </c>
      <c r="X148" s="429">
        <f t="shared" si="168"/>
        <v>0</v>
      </c>
      <c r="Y148" s="429">
        <f t="shared" si="169"/>
        <v>0</v>
      </c>
      <c r="Z148" s="429">
        <f t="shared" si="170"/>
        <v>0</v>
      </c>
      <c r="AA148" s="429">
        <f t="shared" si="171"/>
        <v>1</v>
      </c>
      <c r="AB148" s="429">
        <f t="shared" si="172"/>
        <v>0</v>
      </c>
      <c r="AC148" s="429">
        <f t="shared" si="173"/>
        <v>0</v>
      </c>
      <c r="AD148" s="429">
        <f t="shared" si="174"/>
        <v>0</v>
      </c>
      <c r="AE148" s="429">
        <f t="shared" si="175"/>
        <v>0</v>
      </c>
      <c r="AF148" s="429">
        <f t="shared" si="176"/>
        <v>0</v>
      </c>
      <c r="AG148" s="429">
        <f t="shared" si="177"/>
        <v>0</v>
      </c>
      <c r="AH148" s="387">
        <f t="shared" si="178"/>
        <v>0</v>
      </c>
      <c r="AI148" s="792">
        <v>1920</v>
      </c>
      <c r="AJ148" s="766"/>
      <c r="AK148" s="790"/>
      <c r="AL148" s="791"/>
      <c r="AM148" s="413">
        <f t="shared" si="179"/>
        <v>0</v>
      </c>
      <c r="AN148" s="30"/>
      <c r="AO148" s="371" t="str">
        <f t="shared" si="180"/>
        <v>no outlier detected</v>
      </c>
      <c r="AP148" s="371" t="str">
        <f t="shared" si="181"/>
        <v>no outlier detected</v>
      </c>
      <c r="AQ148" s="806" t="str">
        <f t="shared" si="182"/>
        <v>----</v>
      </c>
      <c r="AR148" s="806"/>
      <c r="AS148" s="431">
        <f t="shared" si="183"/>
        <v>108</v>
      </c>
      <c r="AT148" s="432">
        <f t="shared" si="184"/>
        <v>1.2222222222222223</v>
      </c>
      <c r="AU148" s="433">
        <f t="shared" si="185"/>
        <v>7.5600804650218274</v>
      </c>
      <c r="AV148" s="433">
        <f t="shared" si="186"/>
        <v>0</v>
      </c>
      <c r="AW148" s="433">
        <f t="shared" si="187"/>
        <v>7.5600804650218274</v>
      </c>
      <c r="AX148" s="433" t="str">
        <f t="shared" si="188"/>
        <v>----</v>
      </c>
      <c r="AY148" s="432" t="str">
        <f t="shared" si="189"/>
        <v>----</v>
      </c>
      <c r="AZ148" s="432">
        <f t="shared" si="190"/>
        <v>1.2222222222222223</v>
      </c>
      <c r="BA148" s="434" t="str">
        <f t="shared" si="191"/>
        <v>----</v>
      </c>
      <c r="BB148" s="435">
        <f t="shared" si="192"/>
        <v>0</v>
      </c>
      <c r="BC148" s="434" t="e">
        <f t="shared" si="193"/>
        <v>#VALUE!</v>
      </c>
      <c r="BD148" s="434">
        <f t="shared" si="194"/>
        <v>0</v>
      </c>
      <c r="BE148" s="434" t="e">
        <f t="shared" si="195"/>
        <v>#VALUE!</v>
      </c>
      <c r="BF148" s="436">
        <f t="shared" si="196"/>
        <v>1.2222222222222223</v>
      </c>
      <c r="BG148" s="437">
        <f t="shared" si="197"/>
        <v>1920</v>
      </c>
      <c r="BH148" s="434"/>
      <c r="BI148" s="434"/>
      <c r="BJ148" s="143"/>
      <c r="BK148" s="143"/>
      <c r="BL148" s="143"/>
      <c r="BM148" s="143"/>
      <c r="BN148" s="143"/>
      <c r="BO148" s="143"/>
      <c r="BP148" s="143"/>
      <c r="BQ148" s="143"/>
      <c r="BR148" s="143"/>
      <c r="BS148" s="143"/>
      <c r="BT148" s="143"/>
      <c r="BU148" s="143"/>
      <c r="BV148" s="143"/>
      <c r="BW148" s="143"/>
      <c r="BX148" s="143"/>
      <c r="BY148" s="143"/>
      <c r="BZ148" s="143"/>
      <c r="CA148" s="143"/>
      <c r="CB148" s="143"/>
      <c r="CC148" s="143"/>
      <c r="CD148" s="143"/>
      <c r="CE148" s="143"/>
      <c r="CF148" s="143"/>
      <c r="CG148" s="143"/>
      <c r="CH148" s="143"/>
      <c r="CI148" s="143"/>
      <c r="CJ148" s="143"/>
      <c r="CK148" s="143"/>
      <c r="CL148" s="143"/>
      <c r="CM148" s="143"/>
      <c r="CN148" s="143"/>
      <c r="CO148" s="143"/>
      <c r="CP148" s="143"/>
      <c r="CQ148" s="143"/>
      <c r="CR148" s="143"/>
      <c r="CS148" s="143"/>
      <c r="CT148" s="143"/>
      <c r="CU148" s="143"/>
      <c r="CV148" s="143"/>
      <c r="CW148" s="143"/>
      <c r="CX148" s="143"/>
      <c r="CY148" s="143"/>
      <c r="CZ148" s="143"/>
      <c r="DA148" s="143"/>
      <c r="DB148" s="143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3"/>
      <c r="DO148" s="143"/>
      <c r="DP148" s="143"/>
      <c r="DQ148" s="143"/>
      <c r="DR148" s="143"/>
      <c r="DS148" s="143"/>
      <c r="DT148" s="143"/>
      <c r="DU148" s="143"/>
      <c r="DV148" s="143"/>
      <c r="DW148" s="143"/>
      <c r="DX148" s="143"/>
      <c r="DY148" s="143"/>
      <c r="DZ148" s="143"/>
      <c r="EA148" s="143"/>
      <c r="EB148" s="143"/>
      <c r="EC148" s="143"/>
      <c r="ED148" s="143"/>
      <c r="EE148" s="143"/>
      <c r="EF148" s="143"/>
      <c r="EG148" s="143"/>
      <c r="EH148" s="143"/>
      <c r="EI148" s="143"/>
      <c r="EJ148" s="143"/>
      <c r="EK148" s="143"/>
      <c r="EL148" s="143"/>
      <c r="EM148" s="143"/>
      <c r="EN148" s="143"/>
      <c r="EO148" s="143"/>
      <c r="EP148" s="143"/>
      <c r="EQ148" s="143"/>
      <c r="ER148" s="143"/>
      <c r="ES148" s="143"/>
      <c r="ET148" s="143"/>
      <c r="EU148" s="143"/>
      <c r="EV148" s="143"/>
      <c r="EW148" s="143"/>
      <c r="EX148" s="143"/>
      <c r="EY148" s="143"/>
      <c r="EZ148" s="143"/>
      <c r="FA148" s="143"/>
      <c r="FB148" s="143"/>
      <c r="FC148" s="143"/>
      <c r="FD148" s="143"/>
      <c r="FE148" s="143"/>
      <c r="FF148" s="143"/>
      <c r="FG148" s="143"/>
      <c r="FH148" s="143"/>
      <c r="FI148" s="143"/>
      <c r="FJ148" s="143"/>
      <c r="FK148" s="143"/>
      <c r="FL148" s="143"/>
      <c r="FM148" s="143"/>
      <c r="FN148" s="143"/>
      <c r="FO148" s="143"/>
      <c r="FP148" s="143"/>
      <c r="FQ148" s="143"/>
      <c r="FR148" s="143"/>
      <c r="FS148" s="143"/>
      <c r="FT148" s="143"/>
      <c r="FU148" s="143"/>
      <c r="FV148" s="143"/>
      <c r="FW148" s="143"/>
      <c r="FX148" s="143"/>
      <c r="FY148" s="143"/>
      <c r="FZ148" s="143"/>
      <c r="GA148" s="143"/>
      <c r="GB148" s="143"/>
      <c r="GC148" s="143"/>
      <c r="GD148" s="143"/>
      <c r="GE148" s="143"/>
      <c r="GF148" s="143"/>
      <c r="GG148" s="143"/>
      <c r="GH148" s="143"/>
      <c r="GI148" s="143"/>
      <c r="GJ148" s="143"/>
      <c r="GK148" s="143"/>
      <c r="GL148" s="143"/>
      <c r="GM148" s="143"/>
      <c r="GN148" s="143"/>
      <c r="GO148" s="143"/>
      <c r="GP148" s="143"/>
      <c r="GQ148" s="143"/>
      <c r="GR148" s="143"/>
      <c r="GS148" s="143"/>
      <c r="GT148" s="143"/>
      <c r="GU148" s="143"/>
    </row>
    <row r="149" spans="1:203" x14ac:dyDescent="0.25">
      <c r="A149" s="704" t="s">
        <v>26</v>
      </c>
      <c r="B149" s="704">
        <v>6752000</v>
      </c>
      <c r="C149" s="705">
        <v>1987</v>
      </c>
      <c r="D149" s="704"/>
      <c r="E149" s="704">
        <v>4700</v>
      </c>
      <c r="F149" s="704" t="s">
        <v>253</v>
      </c>
      <c r="G149" s="704"/>
      <c r="H149" s="704"/>
      <c r="I149" s="704"/>
      <c r="J149" s="704"/>
      <c r="K149" s="704"/>
      <c r="L149" s="704"/>
      <c r="M149" s="704"/>
      <c r="N149" s="704"/>
      <c r="O149" s="704"/>
      <c r="P149" s="405"/>
      <c r="Q149" s="431">
        <f t="shared" si="198"/>
        <v>128</v>
      </c>
      <c r="R149" s="776" t="s">
        <v>269</v>
      </c>
      <c r="S149" s="775">
        <v>40310</v>
      </c>
      <c r="T149" s="384">
        <f t="shared" ref="T149:T170" si="199">IF(S149&gt;0,IF(MONTH(S149)&gt;=10,YEAR(S149)+1,YEAR(S149)),"----")</f>
        <v>2010</v>
      </c>
      <c r="U149" s="428">
        <f t="shared" ref="U149:U170" si="200">IF(T149&lt;&gt;"----",T149,-10)</f>
        <v>2010</v>
      </c>
      <c r="V149" s="428">
        <f t="shared" ref="V149:V170" si="201">IF(S149&gt;0,MONTH(S149),"----")</f>
        <v>5</v>
      </c>
      <c r="W149" s="429">
        <f t="shared" ref="W149:W170" si="202">IF(V149=1,1,0)</f>
        <v>0</v>
      </c>
      <c r="X149" s="429">
        <f t="shared" ref="X149:X170" si="203">IF(V149=2,1,0)</f>
        <v>0</v>
      </c>
      <c r="Y149" s="429">
        <f t="shared" ref="Y149:Y170" si="204">IF(V149=3,1,0)</f>
        <v>0</v>
      </c>
      <c r="Z149" s="429">
        <f t="shared" ref="Z149:Z170" si="205">IF(V149=4,1,0)</f>
        <v>0</v>
      </c>
      <c r="AA149" s="429">
        <f t="shared" ref="AA149:AA170" si="206">IF(V149=5,1,0)</f>
        <v>1</v>
      </c>
      <c r="AB149" s="429">
        <f t="shared" ref="AB149:AB170" si="207">IF(V149=6,1,0)</f>
        <v>0</v>
      </c>
      <c r="AC149" s="429">
        <f t="shared" ref="AC149:AC170" si="208">IF(V149=7,1,0)</f>
        <v>0</v>
      </c>
      <c r="AD149" s="429">
        <f t="shared" ref="AD149:AD170" si="209">IF(V149=8,1,0)</f>
        <v>0</v>
      </c>
      <c r="AE149" s="429">
        <f t="shared" ref="AE149:AE170" si="210">IF(V149=9,1,0)</f>
        <v>0</v>
      </c>
      <c r="AF149" s="429">
        <f t="shared" ref="AF149:AF170" si="211">IF(V149=10,1,0)</f>
        <v>0</v>
      </c>
      <c r="AG149" s="429">
        <f t="shared" ref="AG149:AG170" si="212">IF(V149=11,1,0)</f>
        <v>0</v>
      </c>
      <c r="AH149" s="387">
        <f t="shared" ref="AH149:AH170" si="213">IF(V149=12,1,0)</f>
        <v>0</v>
      </c>
      <c r="AI149" s="792">
        <v>4770</v>
      </c>
      <c r="AJ149" s="766"/>
      <c r="AK149" s="790"/>
      <c r="AL149" s="791"/>
      <c r="AM149" s="413">
        <f t="shared" ref="AM149:AM170" si="214">IF(OR(AL149="y",AL149="Y"),1,0)</f>
        <v>0</v>
      </c>
      <c r="AN149" s="30"/>
      <c r="AO149" s="371" t="str">
        <f t="shared" ref="AO149:AO170" si="215">IF(AND(OR($AK$15="&gt;0.4",$AK$15="&lt;-0.4"),AI149&gt;0),IF(AU149&gt;$AO$20,"HIGH OUTLIER DETECTED","no outlier detected"),"----")</f>
        <v>no outlier detected</v>
      </c>
      <c r="AP149" s="371" t="str">
        <f t="shared" ref="AP149:AP170" si="216">IF(AND(OR($AK$15="&lt;-0.4",$AK$15="&gt;0.4"),AI149&gt;0),IF(AU149&lt;$AP$20,"LOW OUTLIER DETECTED","no outlier detected"),"----")</f>
        <v>no outlier detected</v>
      </c>
      <c r="AQ149" s="806" t="str">
        <f t="shared" ref="AQ149:AQ170" si="217">IF(AND($AK$15="-0.4&lt;and&gt;0.4",AI149&gt;0),IF(AU149&gt;$AQ$20,"HIGH OUTLIER DETECTED",IF(AU149&lt;$AR$20,"LOW OUTLIER DETECTED","no outlier detected")),"----")</f>
        <v>----</v>
      </c>
      <c r="AR149" s="806"/>
      <c r="AS149" s="431">
        <f t="shared" ref="AS149:AS170" si="218">IF(AI149&gt;0,RANK(AI149,$AI$21:$AI$170,0),"----")</f>
        <v>22</v>
      </c>
      <c r="AT149" s="432">
        <f t="shared" ref="AT149:AT170" si="219">IF(AS149&lt;&gt;"----",($BM$30+1)/AS149," ")</f>
        <v>6</v>
      </c>
      <c r="AU149" s="433">
        <f t="shared" ref="AU149:AU170" si="220">IF(AI149&gt;0,LN(AI149),"----")</f>
        <v>8.4701015838823874</v>
      </c>
      <c r="AV149" s="433">
        <f t="shared" ref="AV149:AV170" si="221">IF(AI149&gt;0,IF(AM149=1,AU149,0),"----")</f>
        <v>0</v>
      </c>
      <c r="AW149" s="433">
        <f t="shared" ref="AW149:AW170" si="222">IF(AI149&gt;0,IF(AM149=0,AU149,0),"----")</f>
        <v>8.4701015838823874</v>
      </c>
      <c r="AX149" s="433" t="str">
        <f t="shared" ref="AX149:AX170" si="223">IF(AI149&gt;0,IF($BM$29&gt;0,IF(OR(AL149="y",AL149="Y"),1,($BM$31-$BM$29)/$BM$28),"----"),"----")</f>
        <v>----</v>
      </c>
      <c r="AY149" s="432" t="str">
        <f t="shared" ref="AY149:AY170" si="224">IF(AI149&lt;&gt;0,IF($BM$29&gt;0,AX149*AS149,"----"),"----")</f>
        <v>----</v>
      </c>
      <c r="AZ149" s="432">
        <f t="shared" ref="AZ149:AZ170" si="225">IF(AI149&lt;&gt;0,IF($BM$29&gt;0,($BM$31+1)/AY149,($BM$30+1)/AS149),"----")</f>
        <v>6</v>
      </c>
      <c r="BA149" s="434" t="str">
        <f t="shared" ref="BA149:BA170" si="226">IF(AI149&lt;&gt;0,IF($BM$29&gt;0,AU149-$BM$24,"----"),"----")</f>
        <v>----</v>
      </c>
      <c r="BB149" s="435">
        <f t="shared" ref="BB149:BB170" si="227">IF(AI149&gt;0,IF(AM149=1,BA149^2,0),"----")</f>
        <v>0</v>
      </c>
      <c r="BC149" s="434" t="e">
        <f t="shared" ref="BC149:BC170" si="228">IF(AI149&gt;0,IF(AM149=0,BA149^2,0),"----")</f>
        <v>#VALUE!</v>
      </c>
      <c r="BD149" s="434">
        <f t="shared" ref="BD149:BD170" si="229">IF(AI149&gt;0,IF(AM149=1,BA149^3,0),"----")</f>
        <v>0</v>
      </c>
      <c r="BE149" s="434" t="e">
        <f t="shared" ref="BE149:BE170" si="230">IF(AI149&gt;0,IF(AM149=0,BA149^3,0),"----")</f>
        <v>#VALUE!</v>
      </c>
      <c r="BF149" s="436">
        <f t="shared" ref="BF149:BF170" si="231">IF(AZ149="----",0.01,AZ149)</f>
        <v>6</v>
      </c>
      <c r="BG149" s="437">
        <f t="shared" ref="BG149:BG170" si="232">IF(AI149=0,-10,AI149)</f>
        <v>4770</v>
      </c>
      <c r="BH149" s="434"/>
      <c r="BI149" s="434"/>
      <c r="BJ149" s="143"/>
      <c r="BK149" s="143"/>
      <c r="BL149" s="143"/>
      <c r="BM149" s="143"/>
      <c r="BN149" s="143"/>
      <c r="BO149" s="143"/>
      <c r="BP149" s="143"/>
      <c r="BQ149" s="143"/>
      <c r="BR149" s="143"/>
      <c r="BS149" s="143"/>
      <c r="BT149" s="143"/>
      <c r="BU149" s="143"/>
      <c r="BV149" s="143"/>
      <c r="BW149" s="143"/>
      <c r="BX149" s="143"/>
      <c r="BY149" s="143"/>
      <c r="BZ149" s="143"/>
      <c r="CA149" s="143"/>
      <c r="CB149" s="143"/>
      <c r="CC149" s="143"/>
      <c r="CD149" s="143"/>
      <c r="CE149" s="143"/>
      <c r="CF149" s="143"/>
      <c r="CG149" s="143"/>
      <c r="CH149" s="143"/>
      <c r="CI149" s="143"/>
      <c r="CJ149" s="143"/>
      <c r="CK149" s="143"/>
      <c r="CL149" s="143"/>
      <c r="CM149" s="143"/>
      <c r="CN149" s="143"/>
      <c r="CO149" s="143"/>
      <c r="CP149" s="143"/>
      <c r="CQ149" s="143"/>
      <c r="CR149" s="143"/>
      <c r="CS149" s="143"/>
      <c r="CT149" s="143"/>
      <c r="CU149" s="143"/>
      <c r="CV149" s="143"/>
      <c r="CW149" s="143"/>
      <c r="CX149" s="143"/>
      <c r="CY149" s="143"/>
      <c r="CZ149" s="143"/>
      <c r="DA149" s="143"/>
      <c r="DB149" s="143"/>
      <c r="DC149" s="143"/>
      <c r="DD149" s="143"/>
      <c r="DE149" s="143"/>
      <c r="DF149" s="143"/>
      <c r="DG149" s="143"/>
      <c r="DH149" s="143"/>
      <c r="DI149" s="143"/>
      <c r="DJ149" s="143"/>
      <c r="DK149" s="143"/>
      <c r="DL149" s="143"/>
      <c r="DM149" s="143"/>
      <c r="DN149" s="143"/>
      <c r="DO149" s="143"/>
      <c r="DP149" s="143"/>
      <c r="DQ149" s="143"/>
      <c r="DR149" s="143"/>
      <c r="DS149" s="143"/>
      <c r="DT149" s="143"/>
      <c r="DU149" s="143"/>
      <c r="DV149" s="143"/>
      <c r="DW149" s="143"/>
      <c r="DX149" s="143"/>
      <c r="DY149" s="143"/>
      <c r="DZ149" s="143"/>
      <c r="EA149" s="143"/>
      <c r="EB149" s="143"/>
      <c r="EC149" s="143"/>
      <c r="ED149" s="143"/>
      <c r="EE149" s="143"/>
      <c r="EF149" s="143"/>
      <c r="EG149" s="143"/>
      <c r="EH149" s="143"/>
      <c r="EI149" s="143"/>
      <c r="EJ149" s="143"/>
      <c r="EK149" s="143"/>
      <c r="EL149" s="143"/>
      <c r="EM149" s="143"/>
      <c r="EN149" s="143"/>
      <c r="EO149" s="143"/>
      <c r="EP149" s="143"/>
      <c r="EQ149" s="143"/>
      <c r="ER149" s="143"/>
      <c r="ES149" s="143"/>
      <c r="ET149" s="143"/>
      <c r="EU149" s="143"/>
      <c r="EV149" s="143"/>
      <c r="EW149" s="143"/>
      <c r="EX149" s="143"/>
      <c r="EY149" s="143"/>
      <c r="EZ149" s="143"/>
      <c r="FA149" s="143"/>
      <c r="FB149" s="143"/>
      <c r="FC149" s="143"/>
      <c r="FD149" s="143"/>
      <c r="FE149" s="143"/>
      <c r="FF149" s="143"/>
      <c r="FG149" s="143"/>
      <c r="FH149" s="143"/>
      <c r="FI149" s="143"/>
      <c r="FJ149" s="143"/>
      <c r="FK149" s="143"/>
      <c r="FL149" s="143"/>
      <c r="FM149" s="143"/>
      <c r="FN149" s="143"/>
      <c r="FO149" s="143"/>
      <c r="FP149" s="143"/>
      <c r="FQ149" s="143"/>
      <c r="FR149" s="143"/>
      <c r="FS149" s="143"/>
      <c r="FT149" s="143"/>
      <c r="FU149" s="143"/>
      <c r="FV149" s="143"/>
      <c r="FW149" s="143"/>
      <c r="FX149" s="143"/>
      <c r="FY149" s="143"/>
      <c r="FZ149" s="143"/>
      <c r="GA149" s="143"/>
      <c r="GB149" s="143"/>
      <c r="GC149" s="143"/>
      <c r="GD149" s="143"/>
      <c r="GE149" s="143"/>
      <c r="GF149" s="143"/>
      <c r="GG149" s="143"/>
      <c r="GH149" s="143"/>
      <c r="GI149" s="143"/>
      <c r="GJ149" s="143"/>
      <c r="GK149" s="143"/>
      <c r="GL149" s="143"/>
      <c r="GM149" s="143"/>
      <c r="GN149" s="143"/>
      <c r="GO149" s="143"/>
      <c r="GP149" s="143"/>
      <c r="GQ149" s="143"/>
      <c r="GR149" s="143"/>
      <c r="GS149" s="143"/>
      <c r="GT149" s="143"/>
      <c r="GU149" s="143"/>
    </row>
    <row r="150" spans="1:203" x14ac:dyDescent="0.25">
      <c r="A150" s="704" t="s">
        <v>26</v>
      </c>
      <c r="B150" s="704">
        <v>6752000</v>
      </c>
      <c r="C150" s="705">
        <v>2356</v>
      </c>
      <c r="D150" s="704"/>
      <c r="E150" s="704">
        <v>3000</v>
      </c>
      <c r="F150" s="704" t="s">
        <v>253</v>
      </c>
      <c r="G150" s="704"/>
      <c r="H150" s="704"/>
      <c r="I150" s="704"/>
      <c r="J150" s="705"/>
      <c r="K150" s="704"/>
      <c r="L150" s="704"/>
      <c r="M150" s="704"/>
      <c r="N150" s="704"/>
      <c r="O150" s="704"/>
      <c r="P150" s="405"/>
      <c r="Q150" s="540">
        <f t="shared" ref="Q150:Q170" si="233">IF(T150="----","----",IF(AI150=0,"----",IF(AND(Q149="----",Q148="----"),1+Q147,IF(Q149="----",1+Q148,1+Q149))))</f>
        <v>129</v>
      </c>
      <c r="R150" s="777" t="s">
        <v>269</v>
      </c>
      <c r="S150" s="778">
        <v>40725</v>
      </c>
      <c r="T150" s="539">
        <f t="shared" si="199"/>
        <v>2011</v>
      </c>
      <c r="U150" s="428">
        <f t="shared" si="200"/>
        <v>2011</v>
      </c>
      <c r="V150" s="428">
        <f t="shared" si="201"/>
        <v>7</v>
      </c>
      <c r="W150" s="429">
        <f t="shared" si="202"/>
        <v>0</v>
      </c>
      <c r="X150" s="429">
        <f t="shared" si="203"/>
        <v>0</v>
      </c>
      <c r="Y150" s="429">
        <f t="shared" si="204"/>
        <v>0</v>
      </c>
      <c r="Z150" s="429">
        <f t="shared" si="205"/>
        <v>0</v>
      </c>
      <c r="AA150" s="429">
        <f t="shared" si="206"/>
        <v>0</v>
      </c>
      <c r="AB150" s="429">
        <f t="shared" si="207"/>
        <v>0</v>
      </c>
      <c r="AC150" s="429">
        <f t="shared" si="208"/>
        <v>1</v>
      </c>
      <c r="AD150" s="429">
        <f t="shared" si="209"/>
        <v>0</v>
      </c>
      <c r="AE150" s="429">
        <f t="shared" si="210"/>
        <v>0</v>
      </c>
      <c r="AF150" s="429">
        <f t="shared" si="211"/>
        <v>0</v>
      </c>
      <c r="AG150" s="429">
        <f t="shared" si="212"/>
        <v>0</v>
      </c>
      <c r="AH150" s="387">
        <f t="shared" si="213"/>
        <v>0</v>
      </c>
      <c r="AI150" s="793">
        <v>4180</v>
      </c>
      <c r="AJ150" s="784"/>
      <c r="AK150" s="787"/>
      <c r="AL150" s="788"/>
      <c r="AM150" s="413">
        <f t="shared" si="214"/>
        <v>0</v>
      </c>
      <c r="AN150" s="30"/>
      <c r="AO150" s="372" t="str">
        <f t="shared" si="215"/>
        <v>no outlier detected</v>
      </c>
      <c r="AP150" s="372" t="str">
        <f t="shared" si="216"/>
        <v>no outlier detected</v>
      </c>
      <c r="AQ150" s="807" t="str">
        <f t="shared" si="217"/>
        <v>----</v>
      </c>
      <c r="AR150" s="807"/>
      <c r="AS150" s="540">
        <f t="shared" si="218"/>
        <v>33</v>
      </c>
      <c r="AT150" s="541">
        <f t="shared" si="219"/>
        <v>4</v>
      </c>
      <c r="AU150" s="542">
        <f t="shared" si="220"/>
        <v>8.3380665255188013</v>
      </c>
      <c r="AV150" s="542">
        <f t="shared" si="221"/>
        <v>0</v>
      </c>
      <c r="AW150" s="542">
        <f t="shared" si="222"/>
        <v>8.3380665255188013</v>
      </c>
      <c r="AX150" s="542" t="str">
        <f t="shared" si="223"/>
        <v>----</v>
      </c>
      <c r="AY150" s="541" t="str">
        <f t="shared" si="224"/>
        <v>----</v>
      </c>
      <c r="AZ150" s="541">
        <f t="shared" si="225"/>
        <v>4</v>
      </c>
      <c r="BA150" s="434" t="str">
        <f t="shared" si="226"/>
        <v>----</v>
      </c>
      <c r="BB150" s="435">
        <f t="shared" si="227"/>
        <v>0</v>
      </c>
      <c r="BC150" s="434" t="e">
        <f t="shared" si="228"/>
        <v>#VALUE!</v>
      </c>
      <c r="BD150" s="434">
        <f t="shared" si="229"/>
        <v>0</v>
      </c>
      <c r="BE150" s="434" t="e">
        <f t="shared" si="230"/>
        <v>#VALUE!</v>
      </c>
      <c r="BF150" s="436">
        <f t="shared" si="231"/>
        <v>4</v>
      </c>
      <c r="BG150" s="437">
        <f t="shared" si="232"/>
        <v>4180</v>
      </c>
      <c r="BH150" s="434"/>
      <c r="BI150" s="434"/>
      <c r="BJ150" s="143"/>
      <c r="BK150" s="143"/>
      <c r="BL150" s="143"/>
      <c r="BM150" s="143"/>
      <c r="BN150" s="143"/>
      <c r="BO150" s="143"/>
      <c r="BP150" s="143"/>
      <c r="BQ150" s="143"/>
      <c r="BR150" s="143"/>
      <c r="BS150" s="143"/>
      <c r="BT150" s="143"/>
      <c r="BU150" s="143"/>
      <c r="BV150" s="143"/>
      <c r="BW150" s="143"/>
      <c r="BX150" s="143"/>
      <c r="BY150" s="143"/>
      <c r="BZ150" s="143"/>
      <c r="CA150" s="143"/>
      <c r="CB150" s="143"/>
      <c r="CC150" s="143"/>
      <c r="CD150" s="143"/>
      <c r="CE150" s="143"/>
      <c r="CF150" s="143"/>
      <c r="CG150" s="143"/>
      <c r="CH150" s="143"/>
      <c r="CI150" s="143"/>
      <c r="CJ150" s="143"/>
      <c r="CK150" s="143"/>
      <c r="CL150" s="143"/>
      <c r="CM150" s="143"/>
      <c r="CN150" s="143"/>
      <c r="CO150" s="143"/>
      <c r="CP150" s="143"/>
      <c r="CQ150" s="143"/>
      <c r="CR150" s="143"/>
      <c r="CS150" s="143"/>
      <c r="CT150" s="143"/>
      <c r="CU150" s="143"/>
      <c r="CV150" s="143"/>
      <c r="CW150" s="143"/>
      <c r="CX150" s="143"/>
      <c r="CY150" s="143"/>
      <c r="CZ150" s="143"/>
      <c r="DA150" s="143"/>
      <c r="DB150" s="143"/>
      <c r="DC150" s="143"/>
      <c r="DD150" s="143"/>
      <c r="DE150" s="143"/>
      <c r="DF150" s="143"/>
      <c r="DG150" s="143"/>
      <c r="DH150" s="143"/>
      <c r="DI150" s="143"/>
      <c r="DJ150" s="143"/>
      <c r="DK150" s="143"/>
      <c r="DL150" s="143"/>
      <c r="DM150" s="143"/>
      <c r="DN150" s="143"/>
      <c r="DO150" s="143"/>
      <c r="DP150" s="143"/>
      <c r="DQ150" s="143"/>
      <c r="DR150" s="143"/>
      <c r="DS150" s="143"/>
      <c r="DT150" s="143"/>
      <c r="DU150" s="143"/>
      <c r="DV150" s="143"/>
      <c r="DW150" s="143"/>
      <c r="DX150" s="143"/>
      <c r="DY150" s="143"/>
      <c r="DZ150" s="143"/>
      <c r="EA150" s="143"/>
      <c r="EB150" s="143"/>
      <c r="EC150" s="143"/>
      <c r="ED150" s="143"/>
      <c r="EE150" s="143"/>
      <c r="EF150" s="143"/>
      <c r="EG150" s="143"/>
      <c r="EH150" s="143"/>
      <c r="EI150" s="143"/>
      <c r="EJ150" s="143"/>
      <c r="EK150" s="143"/>
      <c r="EL150" s="143"/>
      <c r="EM150" s="143"/>
      <c r="EN150" s="143"/>
      <c r="EO150" s="143"/>
      <c r="EP150" s="143"/>
      <c r="EQ150" s="143"/>
      <c r="ER150" s="143"/>
      <c r="ES150" s="143"/>
      <c r="ET150" s="143"/>
      <c r="EU150" s="143"/>
      <c r="EV150" s="143"/>
      <c r="EW150" s="143"/>
      <c r="EX150" s="143"/>
      <c r="EY150" s="143"/>
      <c r="EZ150" s="143"/>
      <c r="FA150" s="143"/>
      <c r="FB150" s="143"/>
      <c r="FC150" s="143"/>
      <c r="FD150" s="143"/>
      <c r="FE150" s="143"/>
      <c r="FF150" s="143"/>
      <c r="FG150" s="143"/>
      <c r="FH150" s="143"/>
      <c r="FI150" s="143"/>
      <c r="FJ150" s="143"/>
      <c r="FK150" s="143"/>
      <c r="FL150" s="143"/>
      <c r="FM150" s="143"/>
      <c r="FN150" s="143"/>
      <c r="FO150" s="143"/>
      <c r="FP150" s="143"/>
      <c r="FQ150" s="143"/>
      <c r="FR150" s="143"/>
      <c r="FS150" s="143"/>
      <c r="FT150" s="143"/>
      <c r="FU150" s="143"/>
      <c r="FV150" s="143"/>
      <c r="FW150" s="143"/>
      <c r="FX150" s="143"/>
      <c r="FY150" s="143"/>
      <c r="FZ150" s="143"/>
      <c r="GA150" s="143"/>
      <c r="GB150" s="143"/>
      <c r="GC150" s="143"/>
      <c r="GD150" s="143"/>
      <c r="GE150" s="143"/>
      <c r="GF150" s="143"/>
      <c r="GG150" s="143"/>
      <c r="GH150" s="143"/>
      <c r="GI150" s="143"/>
      <c r="GJ150" s="143"/>
      <c r="GK150" s="143"/>
      <c r="GL150" s="143"/>
      <c r="GM150" s="143"/>
      <c r="GN150" s="143"/>
      <c r="GO150" s="143"/>
      <c r="GP150" s="143"/>
      <c r="GQ150" s="143"/>
      <c r="GR150" s="143"/>
      <c r="GS150" s="143"/>
      <c r="GT150" s="143"/>
      <c r="GU150" s="143"/>
    </row>
    <row r="151" spans="1:203" x14ac:dyDescent="0.25">
      <c r="A151" s="704" t="s">
        <v>26</v>
      </c>
      <c r="B151" s="704">
        <v>6752000</v>
      </c>
      <c r="C151" s="705">
        <v>2724</v>
      </c>
      <c r="D151" s="704"/>
      <c r="E151" s="704">
        <v>4000</v>
      </c>
      <c r="F151" s="704" t="s">
        <v>258</v>
      </c>
      <c r="G151" s="704"/>
      <c r="H151" s="704"/>
      <c r="I151" s="704"/>
      <c r="J151" s="704"/>
      <c r="K151" s="704"/>
      <c r="L151" s="704"/>
      <c r="M151" s="704"/>
      <c r="N151" s="704"/>
      <c r="O151" s="704"/>
      <c r="P151" s="405"/>
      <c r="Q151" s="431">
        <f t="shared" si="233"/>
        <v>130</v>
      </c>
      <c r="R151" s="776" t="s">
        <v>269</v>
      </c>
      <c r="S151" s="775">
        <v>41066</v>
      </c>
      <c r="T151" s="384">
        <f t="shared" si="199"/>
        <v>2012</v>
      </c>
      <c r="U151" s="428">
        <f t="shared" si="200"/>
        <v>2012</v>
      </c>
      <c r="V151" s="428">
        <f t="shared" si="201"/>
        <v>6</v>
      </c>
      <c r="W151" s="429">
        <f t="shared" si="202"/>
        <v>0</v>
      </c>
      <c r="X151" s="429">
        <f t="shared" si="203"/>
        <v>0</v>
      </c>
      <c r="Y151" s="429">
        <f t="shared" si="204"/>
        <v>0</v>
      </c>
      <c r="Z151" s="429">
        <f t="shared" si="205"/>
        <v>0</v>
      </c>
      <c r="AA151" s="429">
        <f t="shared" si="206"/>
        <v>0</v>
      </c>
      <c r="AB151" s="429">
        <f t="shared" si="207"/>
        <v>1</v>
      </c>
      <c r="AC151" s="429">
        <f t="shared" si="208"/>
        <v>0</v>
      </c>
      <c r="AD151" s="429">
        <f t="shared" si="209"/>
        <v>0</v>
      </c>
      <c r="AE151" s="429">
        <f t="shared" si="210"/>
        <v>0</v>
      </c>
      <c r="AF151" s="429">
        <f t="shared" si="211"/>
        <v>0</v>
      </c>
      <c r="AG151" s="429">
        <f t="shared" si="212"/>
        <v>0</v>
      </c>
      <c r="AH151" s="387">
        <f t="shared" si="213"/>
        <v>0</v>
      </c>
      <c r="AI151" s="792">
        <v>933</v>
      </c>
      <c r="AJ151" s="766"/>
      <c r="AK151" s="790"/>
      <c r="AL151" s="791"/>
      <c r="AM151" s="413">
        <f t="shared" si="214"/>
        <v>0</v>
      </c>
      <c r="AN151" s="30"/>
      <c r="AO151" s="371" t="str">
        <f t="shared" si="215"/>
        <v>no outlier detected</v>
      </c>
      <c r="AP151" s="371" t="str">
        <f t="shared" si="216"/>
        <v>no outlier detected</v>
      </c>
      <c r="AQ151" s="806" t="str">
        <f t="shared" si="217"/>
        <v>----</v>
      </c>
      <c r="AR151" s="806"/>
      <c r="AS151" s="431">
        <f t="shared" si="218"/>
        <v>130</v>
      </c>
      <c r="AT151" s="432">
        <f t="shared" si="219"/>
        <v>1.0153846153846153</v>
      </c>
      <c r="AU151" s="433">
        <f t="shared" si="220"/>
        <v>6.8384052008473439</v>
      </c>
      <c r="AV151" s="433">
        <f t="shared" si="221"/>
        <v>0</v>
      </c>
      <c r="AW151" s="433">
        <f t="shared" si="222"/>
        <v>6.8384052008473439</v>
      </c>
      <c r="AX151" s="433" t="str">
        <f t="shared" si="223"/>
        <v>----</v>
      </c>
      <c r="AY151" s="432" t="str">
        <f t="shared" si="224"/>
        <v>----</v>
      </c>
      <c r="AZ151" s="432">
        <f t="shared" si="225"/>
        <v>1.0153846153846153</v>
      </c>
      <c r="BA151" s="434" t="str">
        <f t="shared" si="226"/>
        <v>----</v>
      </c>
      <c r="BB151" s="435">
        <f t="shared" si="227"/>
        <v>0</v>
      </c>
      <c r="BC151" s="434" t="e">
        <f t="shared" si="228"/>
        <v>#VALUE!</v>
      </c>
      <c r="BD151" s="434">
        <f t="shared" si="229"/>
        <v>0</v>
      </c>
      <c r="BE151" s="434" t="e">
        <f t="shared" si="230"/>
        <v>#VALUE!</v>
      </c>
      <c r="BF151" s="436">
        <f t="shared" si="231"/>
        <v>1.0153846153846153</v>
      </c>
      <c r="BG151" s="437">
        <f t="shared" si="232"/>
        <v>933</v>
      </c>
      <c r="BH151" s="434"/>
      <c r="BI151" s="434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3"/>
      <c r="CG151" s="143"/>
      <c r="CH151" s="143"/>
      <c r="CI151" s="143"/>
      <c r="CJ151" s="143"/>
      <c r="CK151" s="143"/>
      <c r="CL151" s="143"/>
      <c r="CM151" s="143"/>
      <c r="CN151" s="143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3"/>
      <c r="CY151" s="143"/>
      <c r="CZ151" s="143"/>
      <c r="DA151" s="143"/>
      <c r="DB151" s="143"/>
      <c r="DC151" s="143"/>
      <c r="DD151" s="143"/>
      <c r="DE151" s="143"/>
      <c r="DF151" s="143"/>
      <c r="DG151" s="143"/>
      <c r="DH151" s="143"/>
      <c r="DI151" s="143"/>
      <c r="DJ151" s="143"/>
      <c r="DK151" s="143"/>
      <c r="DL151" s="143"/>
      <c r="DM151" s="143"/>
      <c r="DN151" s="143"/>
      <c r="DO151" s="143"/>
      <c r="DP151" s="143"/>
      <c r="DQ151" s="143"/>
      <c r="DR151" s="143"/>
      <c r="DS151" s="143"/>
      <c r="DT151" s="143"/>
      <c r="DU151" s="143"/>
      <c r="DV151" s="143"/>
      <c r="DW151" s="143"/>
      <c r="DX151" s="143"/>
      <c r="DY151" s="143"/>
      <c r="DZ151" s="143"/>
      <c r="EA151" s="143"/>
      <c r="EB151" s="143"/>
      <c r="EC151" s="143"/>
      <c r="ED151" s="143"/>
      <c r="EE151" s="143"/>
      <c r="EF151" s="143"/>
      <c r="EG151" s="143"/>
      <c r="EH151" s="143"/>
      <c r="EI151" s="143"/>
      <c r="EJ151" s="143"/>
      <c r="EK151" s="143"/>
      <c r="EL151" s="143"/>
      <c r="EM151" s="143"/>
      <c r="EN151" s="143"/>
      <c r="EO151" s="143"/>
      <c r="EP151" s="143"/>
      <c r="EQ151" s="143"/>
      <c r="ER151" s="143"/>
      <c r="ES151" s="143"/>
      <c r="ET151" s="143"/>
      <c r="EU151" s="143"/>
      <c r="EV151" s="143"/>
      <c r="EW151" s="143"/>
      <c r="EX151" s="143"/>
      <c r="EY151" s="143"/>
      <c r="EZ151" s="143"/>
      <c r="FA151" s="143"/>
      <c r="FB151" s="143"/>
      <c r="FC151" s="143"/>
      <c r="FD151" s="143"/>
      <c r="FE151" s="143"/>
      <c r="FF151" s="143"/>
      <c r="FG151" s="143"/>
      <c r="FH151" s="143"/>
      <c r="FI151" s="143"/>
      <c r="FJ151" s="143"/>
      <c r="FK151" s="143"/>
      <c r="FL151" s="143"/>
      <c r="FM151" s="143"/>
      <c r="FN151" s="143"/>
      <c r="FO151" s="143"/>
      <c r="FP151" s="143"/>
      <c r="FQ151" s="143"/>
      <c r="FR151" s="143"/>
      <c r="FS151" s="143"/>
      <c r="FT151" s="143"/>
      <c r="FU151" s="143"/>
      <c r="FV151" s="143"/>
      <c r="FW151" s="143"/>
      <c r="FX151" s="143"/>
      <c r="FY151" s="143"/>
      <c r="FZ151" s="143"/>
      <c r="GA151" s="143"/>
      <c r="GB151" s="143"/>
      <c r="GC151" s="143"/>
      <c r="GD151" s="143"/>
      <c r="GE151" s="143"/>
      <c r="GF151" s="143"/>
      <c r="GG151" s="143"/>
      <c r="GH151" s="143"/>
      <c r="GI151" s="143"/>
      <c r="GJ151" s="143"/>
      <c r="GK151" s="143"/>
      <c r="GL151" s="143"/>
      <c r="GM151" s="143"/>
      <c r="GN151" s="143"/>
      <c r="GO151" s="143"/>
      <c r="GP151" s="143"/>
      <c r="GQ151" s="143"/>
      <c r="GR151" s="143"/>
      <c r="GS151" s="143"/>
      <c r="GT151" s="143"/>
      <c r="GU151" s="143"/>
    </row>
    <row r="152" spans="1:203" x14ac:dyDescent="0.25">
      <c r="A152" s="704" t="s">
        <v>26</v>
      </c>
      <c r="B152" s="704">
        <v>6752000</v>
      </c>
      <c r="C152" s="705">
        <v>3136</v>
      </c>
      <c r="D152" s="704"/>
      <c r="E152" s="704">
        <v>2700</v>
      </c>
      <c r="F152" s="704" t="s">
        <v>253</v>
      </c>
      <c r="G152" s="704"/>
      <c r="H152" s="704"/>
      <c r="I152" s="704"/>
      <c r="J152" s="704"/>
      <c r="K152" s="704"/>
      <c r="L152" s="704"/>
      <c r="M152" s="704"/>
      <c r="N152" s="704"/>
      <c r="O152" s="704"/>
      <c r="P152" s="405"/>
      <c r="Q152" s="431">
        <f t="shared" si="233"/>
        <v>131</v>
      </c>
      <c r="R152" s="776" t="s">
        <v>269</v>
      </c>
      <c r="S152" s="775">
        <v>41530</v>
      </c>
      <c r="T152" s="384">
        <f t="shared" si="199"/>
        <v>2013</v>
      </c>
      <c r="U152" s="428">
        <f t="shared" si="200"/>
        <v>2013</v>
      </c>
      <c r="V152" s="428">
        <f t="shared" si="201"/>
        <v>9</v>
      </c>
      <c r="W152" s="429">
        <f t="shared" si="202"/>
        <v>0</v>
      </c>
      <c r="X152" s="429">
        <f t="shared" si="203"/>
        <v>0</v>
      </c>
      <c r="Y152" s="429">
        <f t="shared" si="204"/>
        <v>0</v>
      </c>
      <c r="Z152" s="429">
        <f t="shared" si="205"/>
        <v>0</v>
      </c>
      <c r="AA152" s="429">
        <f t="shared" si="206"/>
        <v>0</v>
      </c>
      <c r="AB152" s="429">
        <f t="shared" si="207"/>
        <v>0</v>
      </c>
      <c r="AC152" s="429">
        <f t="shared" si="208"/>
        <v>0</v>
      </c>
      <c r="AD152" s="429">
        <f t="shared" si="209"/>
        <v>0</v>
      </c>
      <c r="AE152" s="429">
        <f t="shared" si="210"/>
        <v>1</v>
      </c>
      <c r="AF152" s="429">
        <f t="shared" si="211"/>
        <v>0</v>
      </c>
      <c r="AG152" s="429">
        <f t="shared" si="212"/>
        <v>0</v>
      </c>
      <c r="AH152" s="387">
        <f t="shared" si="213"/>
        <v>0</v>
      </c>
      <c r="AI152" s="792">
        <v>9730</v>
      </c>
      <c r="AJ152" s="766"/>
      <c r="AK152" s="790"/>
      <c r="AL152" s="791"/>
      <c r="AM152" s="413">
        <f t="shared" si="214"/>
        <v>0</v>
      </c>
      <c r="AN152" s="30"/>
      <c r="AO152" s="371" t="str">
        <f t="shared" si="215"/>
        <v>no outlier detected</v>
      </c>
      <c r="AP152" s="371" t="str">
        <f t="shared" si="216"/>
        <v>no outlier detected</v>
      </c>
      <c r="AQ152" s="806" t="str">
        <f t="shared" si="217"/>
        <v>----</v>
      </c>
      <c r="AR152" s="806"/>
      <c r="AS152" s="431">
        <f t="shared" si="218"/>
        <v>4</v>
      </c>
      <c r="AT152" s="432">
        <f t="shared" si="219"/>
        <v>33</v>
      </c>
      <c r="AU152" s="433">
        <f t="shared" si="220"/>
        <v>9.18296917518005</v>
      </c>
      <c r="AV152" s="433">
        <f t="shared" si="221"/>
        <v>0</v>
      </c>
      <c r="AW152" s="433">
        <f t="shared" si="222"/>
        <v>9.18296917518005</v>
      </c>
      <c r="AX152" s="433" t="str">
        <f t="shared" si="223"/>
        <v>----</v>
      </c>
      <c r="AY152" s="432" t="str">
        <f t="shared" si="224"/>
        <v>----</v>
      </c>
      <c r="AZ152" s="432">
        <f t="shared" si="225"/>
        <v>33</v>
      </c>
      <c r="BA152" s="434" t="str">
        <f t="shared" si="226"/>
        <v>----</v>
      </c>
      <c r="BB152" s="435">
        <f t="shared" si="227"/>
        <v>0</v>
      </c>
      <c r="BC152" s="434" t="e">
        <f t="shared" si="228"/>
        <v>#VALUE!</v>
      </c>
      <c r="BD152" s="434">
        <f t="shared" si="229"/>
        <v>0</v>
      </c>
      <c r="BE152" s="434" t="e">
        <f t="shared" si="230"/>
        <v>#VALUE!</v>
      </c>
      <c r="BF152" s="436">
        <f t="shared" si="231"/>
        <v>33</v>
      </c>
      <c r="BG152" s="437">
        <f t="shared" si="232"/>
        <v>9730</v>
      </c>
      <c r="BH152" s="434"/>
      <c r="BI152" s="434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  <c r="DF152" s="143"/>
      <c r="DG152" s="143"/>
      <c r="DH152" s="143"/>
      <c r="DI152" s="143"/>
      <c r="DJ152" s="143"/>
      <c r="DK152" s="143"/>
      <c r="DL152" s="143"/>
      <c r="DM152" s="143"/>
      <c r="DN152" s="143"/>
      <c r="DO152" s="143"/>
      <c r="DP152" s="143"/>
      <c r="DQ152" s="143"/>
      <c r="DR152" s="143"/>
      <c r="DS152" s="143"/>
      <c r="DT152" s="143"/>
      <c r="DU152" s="143"/>
      <c r="DV152" s="143"/>
      <c r="DW152" s="143"/>
      <c r="DX152" s="143"/>
      <c r="DY152" s="143"/>
      <c r="DZ152" s="143"/>
      <c r="EA152" s="143"/>
      <c r="EB152" s="143"/>
      <c r="EC152" s="143"/>
      <c r="ED152" s="143"/>
      <c r="EE152" s="143"/>
      <c r="EF152" s="143"/>
      <c r="EG152" s="143"/>
      <c r="EH152" s="143"/>
      <c r="EI152" s="143"/>
      <c r="EJ152" s="143"/>
      <c r="EK152" s="143"/>
      <c r="EL152" s="143"/>
      <c r="EM152" s="143"/>
      <c r="EN152" s="143"/>
      <c r="EO152" s="143"/>
      <c r="EP152" s="143"/>
      <c r="EQ152" s="143"/>
      <c r="ER152" s="143"/>
      <c r="ES152" s="143"/>
      <c r="ET152" s="143"/>
      <c r="EU152" s="143"/>
      <c r="EV152" s="143"/>
      <c r="EW152" s="143"/>
      <c r="EX152" s="143"/>
      <c r="EY152" s="143"/>
      <c r="EZ152" s="143"/>
      <c r="FA152" s="143"/>
      <c r="FB152" s="143"/>
      <c r="FC152" s="143"/>
      <c r="FD152" s="143"/>
      <c r="FE152" s="143"/>
      <c r="FF152" s="143"/>
      <c r="FG152" s="143"/>
      <c r="FH152" s="143"/>
      <c r="FI152" s="143"/>
      <c r="FJ152" s="143"/>
      <c r="FK152" s="143"/>
      <c r="FL152" s="143"/>
      <c r="FM152" s="143"/>
      <c r="FN152" s="143"/>
      <c r="FO152" s="143"/>
      <c r="FP152" s="143"/>
      <c r="FQ152" s="143"/>
      <c r="FR152" s="143"/>
      <c r="FS152" s="143"/>
      <c r="FT152" s="143"/>
      <c r="FU152" s="143"/>
      <c r="FV152" s="143"/>
      <c r="FW152" s="143"/>
      <c r="FX152" s="143"/>
      <c r="FY152" s="143"/>
      <c r="FZ152" s="143"/>
      <c r="GA152" s="143"/>
      <c r="GB152" s="143"/>
      <c r="GC152" s="143"/>
      <c r="GD152" s="143"/>
      <c r="GE152" s="143"/>
      <c r="GF152" s="143"/>
      <c r="GG152" s="143"/>
      <c r="GH152" s="143"/>
      <c r="GI152" s="143"/>
      <c r="GJ152" s="143"/>
      <c r="GK152" s="143"/>
      <c r="GL152" s="143"/>
      <c r="GM152" s="143"/>
      <c r="GN152" s="143"/>
      <c r="GO152" s="143"/>
      <c r="GP152" s="143"/>
      <c r="GQ152" s="143"/>
      <c r="GR152" s="143"/>
      <c r="GS152" s="143"/>
      <c r="GT152" s="143"/>
      <c r="GU152" s="143"/>
    </row>
    <row r="153" spans="1:203" x14ac:dyDescent="0.25">
      <c r="A153" s="704" t="s">
        <v>26</v>
      </c>
      <c r="B153" s="704">
        <v>6752000</v>
      </c>
      <c r="C153" s="705">
        <v>3458</v>
      </c>
      <c r="D153" s="704"/>
      <c r="E153" s="704">
        <v>5900</v>
      </c>
      <c r="F153" s="704" t="s">
        <v>247</v>
      </c>
      <c r="G153" s="704"/>
      <c r="H153" s="704"/>
      <c r="I153" s="704"/>
      <c r="J153" s="704"/>
      <c r="K153" s="704"/>
      <c r="L153" s="704"/>
      <c r="M153" s="704"/>
      <c r="N153" s="704"/>
      <c r="O153" s="704"/>
      <c r="P153" s="405"/>
      <c r="Q153" s="431" t="str">
        <f t="shared" si="233"/>
        <v>----</v>
      </c>
      <c r="R153" s="776"/>
      <c r="S153" s="775"/>
      <c r="T153" s="384" t="str">
        <f t="shared" si="199"/>
        <v>----</v>
      </c>
      <c r="U153" s="428">
        <f t="shared" si="200"/>
        <v>-10</v>
      </c>
      <c r="V153" s="428" t="str">
        <f t="shared" si="201"/>
        <v>----</v>
      </c>
      <c r="W153" s="429">
        <f t="shared" si="202"/>
        <v>0</v>
      </c>
      <c r="X153" s="429">
        <f t="shared" si="203"/>
        <v>0</v>
      </c>
      <c r="Y153" s="429">
        <f t="shared" si="204"/>
        <v>0</v>
      </c>
      <c r="Z153" s="429">
        <f t="shared" si="205"/>
        <v>0</v>
      </c>
      <c r="AA153" s="429">
        <f t="shared" si="206"/>
        <v>0</v>
      </c>
      <c r="AB153" s="429">
        <f t="shared" si="207"/>
        <v>0</v>
      </c>
      <c r="AC153" s="429">
        <f t="shared" si="208"/>
        <v>0</v>
      </c>
      <c r="AD153" s="429">
        <f t="shared" si="209"/>
        <v>0</v>
      </c>
      <c r="AE153" s="429">
        <f t="shared" si="210"/>
        <v>0</v>
      </c>
      <c r="AF153" s="429">
        <f t="shared" si="211"/>
        <v>0</v>
      </c>
      <c r="AG153" s="429">
        <f t="shared" si="212"/>
        <v>0</v>
      </c>
      <c r="AH153" s="387">
        <f t="shared" si="213"/>
        <v>0</v>
      </c>
      <c r="AI153" s="792"/>
      <c r="AJ153" s="766"/>
      <c r="AK153" s="790"/>
      <c r="AL153" s="791"/>
      <c r="AM153" s="413">
        <f t="shared" si="214"/>
        <v>0</v>
      </c>
      <c r="AN153" s="30"/>
      <c r="AO153" s="371" t="str">
        <f t="shared" si="215"/>
        <v>----</v>
      </c>
      <c r="AP153" s="371" t="str">
        <f t="shared" si="216"/>
        <v>----</v>
      </c>
      <c r="AQ153" s="806" t="str">
        <f t="shared" si="217"/>
        <v>----</v>
      </c>
      <c r="AR153" s="806"/>
      <c r="AS153" s="431" t="str">
        <f t="shared" si="218"/>
        <v>----</v>
      </c>
      <c r="AT153" s="432" t="str">
        <f t="shared" si="219"/>
        <v xml:space="preserve"> </v>
      </c>
      <c r="AU153" s="433" t="str">
        <f t="shared" si="220"/>
        <v>----</v>
      </c>
      <c r="AV153" s="433" t="str">
        <f t="shared" si="221"/>
        <v>----</v>
      </c>
      <c r="AW153" s="433" t="str">
        <f t="shared" si="222"/>
        <v>----</v>
      </c>
      <c r="AX153" s="433" t="str">
        <f t="shared" si="223"/>
        <v>----</v>
      </c>
      <c r="AY153" s="432" t="str">
        <f t="shared" si="224"/>
        <v>----</v>
      </c>
      <c r="AZ153" s="432" t="str">
        <f t="shared" si="225"/>
        <v>----</v>
      </c>
      <c r="BA153" s="434" t="str">
        <f t="shared" si="226"/>
        <v>----</v>
      </c>
      <c r="BB153" s="435" t="str">
        <f t="shared" si="227"/>
        <v>----</v>
      </c>
      <c r="BC153" s="434" t="str">
        <f t="shared" si="228"/>
        <v>----</v>
      </c>
      <c r="BD153" s="434" t="str">
        <f t="shared" si="229"/>
        <v>----</v>
      </c>
      <c r="BE153" s="434" t="str">
        <f t="shared" si="230"/>
        <v>----</v>
      </c>
      <c r="BF153" s="436">
        <f t="shared" si="231"/>
        <v>0.01</v>
      </c>
      <c r="BG153" s="437">
        <f t="shared" si="232"/>
        <v>-10</v>
      </c>
      <c r="BH153" s="434"/>
      <c r="BI153" s="434"/>
      <c r="BJ153" s="143"/>
      <c r="BK153" s="143"/>
      <c r="BL153" s="143"/>
      <c r="BM153" s="143"/>
      <c r="BN153" s="143"/>
      <c r="BO153" s="143"/>
      <c r="BP153" s="143"/>
      <c r="BQ153" s="143"/>
      <c r="BR153" s="143"/>
      <c r="BS153" s="143"/>
      <c r="BT153" s="143"/>
      <c r="BU153" s="143"/>
      <c r="BV153" s="143"/>
      <c r="BW153" s="143"/>
      <c r="BX153" s="143"/>
      <c r="BY153" s="143"/>
      <c r="BZ153" s="143"/>
      <c r="CA153" s="143"/>
      <c r="CB153" s="143"/>
      <c r="CC153" s="143"/>
      <c r="CD153" s="143"/>
      <c r="CE153" s="143"/>
      <c r="CF153" s="143"/>
      <c r="CG153" s="143"/>
      <c r="CH153" s="143"/>
      <c r="CI153" s="143"/>
      <c r="CJ153" s="143"/>
      <c r="CK153" s="143"/>
      <c r="CL153" s="143"/>
      <c r="CM153" s="143"/>
      <c r="CN153" s="143"/>
      <c r="CO153" s="143"/>
      <c r="CP153" s="143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43"/>
      <c r="EA153" s="143"/>
      <c r="EB153" s="143"/>
      <c r="EC153" s="143"/>
      <c r="ED153" s="143"/>
      <c r="EE153" s="143"/>
      <c r="EF153" s="143"/>
      <c r="EG153" s="143"/>
      <c r="EH153" s="143"/>
      <c r="EI153" s="143"/>
      <c r="EJ153" s="143"/>
      <c r="EK153" s="143"/>
      <c r="EL153" s="143"/>
      <c r="EM153" s="143"/>
      <c r="EN153" s="143"/>
      <c r="EO153" s="143"/>
      <c r="EP153" s="143"/>
      <c r="EQ153" s="143"/>
      <c r="ER153" s="143"/>
      <c r="ES153" s="143"/>
      <c r="ET153" s="143"/>
      <c r="EU153" s="143"/>
      <c r="EV153" s="143"/>
      <c r="EW153" s="143"/>
      <c r="EX153" s="143"/>
      <c r="EY153" s="143"/>
      <c r="EZ153" s="143"/>
      <c r="FA153" s="143"/>
      <c r="FB153" s="143"/>
      <c r="FC153" s="143"/>
      <c r="FD153" s="143"/>
      <c r="FE153" s="143"/>
      <c r="FF153" s="143"/>
      <c r="FG153" s="143"/>
      <c r="FH153" s="143"/>
      <c r="FI153" s="143"/>
      <c r="FJ153" s="143"/>
      <c r="FK153" s="143"/>
      <c r="FL153" s="143"/>
      <c r="FM153" s="143"/>
      <c r="FN153" s="143"/>
      <c r="FO153" s="143"/>
      <c r="FP153" s="143"/>
      <c r="FQ153" s="143"/>
      <c r="FR153" s="143"/>
      <c r="FS153" s="143"/>
      <c r="FT153" s="143"/>
      <c r="FU153" s="143"/>
      <c r="FV153" s="143"/>
      <c r="FW153" s="143"/>
      <c r="FX153" s="143"/>
      <c r="FY153" s="143"/>
      <c r="FZ153" s="143"/>
      <c r="GA153" s="143"/>
      <c r="GB153" s="143"/>
      <c r="GC153" s="143"/>
      <c r="GD153" s="143"/>
      <c r="GE153" s="143"/>
      <c r="GF153" s="143"/>
      <c r="GG153" s="143"/>
      <c r="GH153" s="143"/>
      <c r="GI153" s="143"/>
      <c r="GJ153" s="143"/>
      <c r="GK153" s="143"/>
      <c r="GL153" s="143"/>
      <c r="GM153" s="143"/>
      <c r="GN153" s="143"/>
      <c r="GO153" s="143"/>
      <c r="GP153" s="143"/>
      <c r="GQ153" s="143"/>
      <c r="GR153" s="143"/>
      <c r="GS153" s="143"/>
      <c r="GT153" s="143"/>
      <c r="GU153" s="143"/>
    </row>
    <row r="154" spans="1:203" x14ac:dyDescent="0.25">
      <c r="A154" s="704" t="s">
        <v>26</v>
      </c>
      <c r="B154" s="704">
        <v>6752000</v>
      </c>
      <c r="C154" s="705">
        <v>3806</v>
      </c>
      <c r="D154" s="704"/>
      <c r="E154" s="704">
        <v>2240</v>
      </c>
      <c r="F154" s="704">
        <v>6</v>
      </c>
      <c r="G154" s="704">
        <v>3.73</v>
      </c>
      <c r="H154" s="704"/>
      <c r="I154" s="704"/>
      <c r="J154" s="705"/>
      <c r="K154" s="704"/>
      <c r="L154" s="704"/>
      <c r="M154" s="704"/>
      <c r="N154" s="704"/>
      <c r="O154" s="704"/>
      <c r="P154" s="405"/>
      <c r="Q154" s="431" t="str">
        <f t="shared" si="233"/>
        <v>----</v>
      </c>
      <c r="R154" s="776"/>
      <c r="S154" s="775"/>
      <c r="T154" s="384" t="str">
        <f t="shared" si="199"/>
        <v>----</v>
      </c>
      <c r="U154" s="428">
        <f t="shared" si="200"/>
        <v>-10</v>
      </c>
      <c r="V154" s="428" t="str">
        <f t="shared" si="201"/>
        <v>----</v>
      </c>
      <c r="W154" s="429">
        <f t="shared" si="202"/>
        <v>0</v>
      </c>
      <c r="X154" s="429">
        <f t="shared" si="203"/>
        <v>0</v>
      </c>
      <c r="Y154" s="429">
        <f t="shared" si="204"/>
        <v>0</v>
      </c>
      <c r="Z154" s="429">
        <f t="shared" si="205"/>
        <v>0</v>
      </c>
      <c r="AA154" s="429">
        <f t="shared" si="206"/>
        <v>0</v>
      </c>
      <c r="AB154" s="429">
        <f t="shared" si="207"/>
        <v>0</v>
      </c>
      <c r="AC154" s="429">
        <f t="shared" si="208"/>
        <v>0</v>
      </c>
      <c r="AD154" s="429">
        <f t="shared" si="209"/>
        <v>0</v>
      </c>
      <c r="AE154" s="429">
        <f t="shared" si="210"/>
        <v>0</v>
      </c>
      <c r="AF154" s="429">
        <f t="shared" si="211"/>
        <v>0</v>
      </c>
      <c r="AG154" s="429">
        <f t="shared" si="212"/>
        <v>0</v>
      </c>
      <c r="AH154" s="387">
        <f t="shared" si="213"/>
        <v>0</v>
      </c>
      <c r="AI154" s="792"/>
      <c r="AJ154" s="766"/>
      <c r="AK154" s="790"/>
      <c r="AL154" s="791"/>
      <c r="AM154" s="413">
        <f t="shared" si="214"/>
        <v>0</v>
      </c>
      <c r="AN154" s="30"/>
      <c r="AO154" s="371" t="str">
        <f t="shared" si="215"/>
        <v>----</v>
      </c>
      <c r="AP154" s="371" t="str">
        <f t="shared" si="216"/>
        <v>----</v>
      </c>
      <c r="AQ154" s="806" t="str">
        <f t="shared" si="217"/>
        <v>----</v>
      </c>
      <c r="AR154" s="806"/>
      <c r="AS154" s="431" t="str">
        <f t="shared" si="218"/>
        <v>----</v>
      </c>
      <c r="AT154" s="432" t="str">
        <f t="shared" si="219"/>
        <v xml:space="preserve"> </v>
      </c>
      <c r="AU154" s="433" t="str">
        <f t="shared" si="220"/>
        <v>----</v>
      </c>
      <c r="AV154" s="433" t="str">
        <f t="shared" si="221"/>
        <v>----</v>
      </c>
      <c r="AW154" s="433" t="str">
        <f t="shared" si="222"/>
        <v>----</v>
      </c>
      <c r="AX154" s="433" t="str">
        <f t="shared" si="223"/>
        <v>----</v>
      </c>
      <c r="AY154" s="432" t="str">
        <f t="shared" si="224"/>
        <v>----</v>
      </c>
      <c r="AZ154" s="432" t="str">
        <f t="shared" si="225"/>
        <v>----</v>
      </c>
      <c r="BA154" s="434" t="str">
        <f t="shared" si="226"/>
        <v>----</v>
      </c>
      <c r="BB154" s="435" t="str">
        <f t="shared" si="227"/>
        <v>----</v>
      </c>
      <c r="BC154" s="434" t="str">
        <f t="shared" si="228"/>
        <v>----</v>
      </c>
      <c r="BD154" s="434" t="str">
        <f t="shared" si="229"/>
        <v>----</v>
      </c>
      <c r="BE154" s="434" t="str">
        <f t="shared" si="230"/>
        <v>----</v>
      </c>
      <c r="BF154" s="436">
        <f t="shared" si="231"/>
        <v>0.01</v>
      </c>
      <c r="BG154" s="437">
        <f t="shared" si="232"/>
        <v>-10</v>
      </c>
      <c r="BH154" s="434"/>
      <c r="BI154" s="434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  <c r="EW154" s="143"/>
      <c r="EX154" s="143"/>
      <c r="EY154" s="143"/>
      <c r="EZ154" s="143"/>
      <c r="FA154" s="143"/>
      <c r="FB154" s="143"/>
      <c r="FC154" s="143"/>
      <c r="FD154" s="143"/>
      <c r="FE154" s="143"/>
      <c r="FF154" s="143"/>
      <c r="FG154" s="143"/>
      <c r="FH154" s="143"/>
      <c r="FI154" s="143"/>
      <c r="FJ154" s="143"/>
      <c r="FK154" s="143"/>
      <c r="FL154" s="143"/>
      <c r="FM154" s="143"/>
      <c r="FN154" s="143"/>
      <c r="FO154" s="143"/>
      <c r="FP154" s="143"/>
      <c r="FQ154" s="143"/>
      <c r="FR154" s="143"/>
      <c r="FS154" s="143"/>
      <c r="FT154" s="143"/>
      <c r="FU154" s="143"/>
      <c r="FV154" s="143"/>
      <c r="FW154" s="143"/>
      <c r="FX154" s="143"/>
      <c r="FY154" s="143"/>
      <c r="FZ154" s="143"/>
      <c r="GA154" s="143"/>
      <c r="GB154" s="143"/>
      <c r="GC154" s="143"/>
      <c r="GD154" s="143"/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</row>
    <row r="155" spans="1:203" x14ac:dyDescent="0.25">
      <c r="A155" s="704" t="s">
        <v>26</v>
      </c>
      <c r="B155" s="704">
        <v>6752000</v>
      </c>
      <c r="C155" s="705">
        <v>4178</v>
      </c>
      <c r="D155" s="704"/>
      <c r="E155" s="704">
        <v>2470</v>
      </c>
      <c r="F155" s="704">
        <v>6</v>
      </c>
      <c r="G155" s="704">
        <v>3.98</v>
      </c>
      <c r="H155" s="704"/>
      <c r="I155" s="704"/>
      <c r="J155" s="704"/>
      <c r="K155" s="704"/>
      <c r="L155" s="704"/>
      <c r="M155" s="704"/>
      <c r="N155" s="704"/>
      <c r="O155" s="704"/>
      <c r="P155" s="405"/>
      <c r="Q155" s="431" t="str">
        <f t="shared" si="233"/>
        <v>----</v>
      </c>
      <c r="R155" s="776"/>
      <c r="S155" s="775"/>
      <c r="T155" s="384" t="str">
        <f t="shared" si="199"/>
        <v>----</v>
      </c>
      <c r="U155" s="428">
        <f t="shared" si="200"/>
        <v>-10</v>
      </c>
      <c r="V155" s="428" t="str">
        <f t="shared" si="201"/>
        <v>----</v>
      </c>
      <c r="W155" s="429">
        <f t="shared" si="202"/>
        <v>0</v>
      </c>
      <c r="X155" s="429">
        <f t="shared" si="203"/>
        <v>0</v>
      </c>
      <c r="Y155" s="429">
        <f t="shared" si="204"/>
        <v>0</v>
      </c>
      <c r="Z155" s="429">
        <f t="shared" si="205"/>
        <v>0</v>
      </c>
      <c r="AA155" s="429">
        <f t="shared" si="206"/>
        <v>0</v>
      </c>
      <c r="AB155" s="429">
        <f t="shared" si="207"/>
        <v>0</v>
      </c>
      <c r="AC155" s="429">
        <f t="shared" si="208"/>
        <v>0</v>
      </c>
      <c r="AD155" s="429">
        <f t="shared" si="209"/>
        <v>0</v>
      </c>
      <c r="AE155" s="429">
        <f t="shared" si="210"/>
        <v>0</v>
      </c>
      <c r="AF155" s="429">
        <f t="shared" si="211"/>
        <v>0</v>
      </c>
      <c r="AG155" s="429">
        <f t="shared" si="212"/>
        <v>0</v>
      </c>
      <c r="AH155" s="387">
        <f t="shared" si="213"/>
        <v>0</v>
      </c>
      <c r="AI155" s="792"/>
      <c r="AJ155" s="766"/>
      <c r="AK155" s="790"/>
      <c r="AL155" s="791"/>
      <c r="AM155" s="413">
        <f t="shared" si="214"/>
        <v>0</v>
      </c>
      <c r="AN155" s="30"/>
      <c r="AO155" s="371" t="str">
        <f t="shared" si="215"/>
        <v>----</v>
      </c>
      <c r="AP155" s="371" t="str">
        <f t="shared" si="216"/>
        <v>----</v>
      </c>
      <c r="AQ155" s="806" t="str">
        <f t="shared" si="217"/>
        <v>----</v>
      </c>
      <c r="AR155" s="806"/>
      <c r="AS155" s="431" t="str">
        <f t="shared" si="218"/>
        <v>----</v>
      </c>
      <c r="AT155" s="432" t="str">
        <f t="shared" si="219"/>
        <v xml:space="preserve"> </v>
      </c>
      <c r="AU155" s="433" t="str">
        <f t="shared" si="220"/>
        <v>----</v>
      </c>
      <c r="AV155" s="433" t="str">
        <f t="shared" si="221"/>
        <v>----</v>
      </c>
      <c r="AW155" s="433" t="str">
        <f t="shared" si="222"/>
        <v>----</v>
      </c>
      <c r="AX155" s="433" t="str">
        <f t="shared" si="223"/>
        <v>----</v>
      </c>
      <c r="AY155" s="432" t="str">
        <f t="shared" si="224"/>
        <v>----</v>
      </c>
      <c r="AZ155" s="432" t="str">
        <f t="shared" si="225"/>
        <v>----</v>
      </c>
      <c r="BA155" s="434" t="str">
        <f t="shared" si="226"/>
        <v>----</v>
      </c>
      <c r="BB155" s="435" t="str">
        <f t="shared" si="227"/>
        <v>----</v>
      </c>
      <c r="BC155" s="434" t="str">
        <f t="shared" si="228"/>
        <v>----</v>
      </c>
      <c r="BD155" s="434" t="str">
        <f t="shared" si="229"/>
        <v>----</v>
      </c>
      <c r="BE155" s="434" t="str">
        <f t="shared" si="230"/>
        <v>----</v>
      </c>
      <c r="BF155" s="436">
        <f t="shared" si="231"/>
        <v>0.01</v>
      </c>
      <c r="BG155" s="437">
        <f t="shared" si="232"/>
        <v>-10</v>
      </c>
      <c r="BH155" s="434"/>
      <c r="BI155" s="434"/>
      <c r="BJ155" s="143"/>
      <c r="BK155" s="143"/>
      <c r="BL155" s="143"/>
      <c r="BM155" s="143"/>
      <c r="BN155" s="143"/>
      <c r="BO155" s="143"/>
      <c r="BP155" s="143"/>
      <c r="BQ155" s="143"/>
      <c r="BR155" s="143"/>
      <c r="BS155" s="143"/>
      <c r="BT155" s="143"/>
      <c r="BU155" s="143"/>
      <c r="BV155" s="143"/>
      <c r="BW155" s="143"/>
      <c r="BX155" s="143"/>
      <c r="BY155" s="143"/>
      <c r="BZ155" s="143"/>
      <c r="CA155" s="143"/>
      <c r="CB155" s="143"/>
      <c r="CC155" s="143"/>
      <c r="CD155" s="143"/>
      <c r="CE155" s="143"/>
      <c r="CF155" s="143"/>
      <c r="CG155" s="143"/>
      <c r="CH155" s="143"/>
      <c r="CI155" s="143"/>
      <c r="CJ155" s="143"/>
      <c r="CK155" s="143"/>
      <c r="CL155" s="143"/>
      <c r="CM155" s="143"/>
      <c r="CN155" s="143"/>
      <c r="CO155" s="143"/>
      <c r="CP155" s="143"/>
      <c r="CQ155" s="143"/>
      <c r="CR155" s="143"/>
      <c r="CS155" s="143"/>
      <c r="CT155" s="143"/>
      <c r="CU155" s="143"/>
      <c r="CV155" s="143"/>
      <c r="CW155" s="143"/>
      <c r="CX155" s="143"/>
      <c r="CY155" s="143"/>
      <c r="CZ155" s="143"/>
      <c r="DA155" s="143"/>
      <c r="DB155" s="143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3"/>
      <c r="DO155" s="143"/>
      <c r="DP155" s="143"/>
      <c r="DQ155" s="143"/>
      <c r="DR155" s="143"/>
      <c r="DS155" s="143"/>
      <c r="DT155" s="143"/>
      <c r="DU155" s="143"/>
      <c r="DV155" s="143"/>
      <c r="DW155" s="143"/>
      <c r="DX155" s="143"/>
      <c r="DY155" s="143"/>
      <c r="DZ155" s="143"/>
      <c r="EA155" s="143"/>
      <c r="EB155" s="143"/>
      <c r="EC155" s="143"/>
      <c r="ED155" s="143"/>
      <c r="EE155" s="143"/>
      <c r="EF155" s="143"/>
      <c r="EG155" s="143"/>
      <c r="EH155" s="143"/>
      <c r="EI155" s="143"/>
      <c r="EJ155" s="143"/>
      <c r="EK155" s="143"/>
      <c r="EL155" s="143"/>
      <c r="EM155" s="143"/>
      <c r="EN155" s="143"/>
      <c r="EO155" s="143"/>
      <c r="EP155" s="143"/>
      <c r="EQ155" s="143"/>
      <c r="ER155" s="143"/>
      <c r="ES155" s="143"/>
      <c r="ET155" s="143"/>
      <c r="EU155" s="143"/>
      <c r="EV155" s="143"/>
      <c r="EW155" s="143"/>
      <c r="EX155" s="143"/>
      <c r="EY155" s="143"/>
      <c r="EZ155" s="143"/>
      <c r="FA155" s="143"/>
      <c r="FB155" s="143"/>
      <c r="FC155" s="143"/>
      <c r="FD155" s="143"/>
      <c r="FE155" s="143"/>
      <c r="FF155" s="143"/>
      <c r="FG155" s="143"/>
      <c r="FH155" s="143"/>
      <c r="FI155" s="143"/>
      <c r="FJ155" s="143"/>
      <c r="FK155" s="143"/>
      <c r="FL155" s="143"/>
      <c r="FM155" s="143"/>
      <c r="FN155" s="143"/>
      <c r="FO155" s="143"/>
      <c r="FP155" s="143"/>
      <c r="FQ155" s="143"/>
      <c r="FR155" s="143"/>
      <c r="FS155" s="143"/>
      <c r="FT155" s="143"/>
      <c r="FU155" s="143"/>
      <c r="FV155" s="143"/>
      <c r="FW155" s="143"/>
      <c r="FX155" s="143"/>
      <c r="FY155" s="143"/>
      <c r="FZ155" s="143"/>
      <c r="GA155" s="143"/>
      <c r="GB155" s="143"/>
      <c r="GC155" s="143"/>
      <c r="GD155" s="143"/>
      <c r="GE155" s="143"/>
      <c r="GF155" s="143"/>
      <c r="GG155" s="143"/>
      <c r="GH155" s="143"/>
      <c r="GI155" s="143"/>
      <c r="GJ155" s="143"/>
      <c r="GK155" s="143"/>
      <c r="GL155" s="143"/>
      <c r="GM155" s="143"/>
      <c r="GN155" s="143"/>
      <c r="GO155" s="143"/>
      <c r="GP155" s="143"/>
      <c r="GQ155" s="143"/>
      <c r="GR155" s="143"/>
      <c r="GS155" s="143"/>
      <c r="GT155" s="143"/>
      <c r="GU155" s="143"/>
    </row>
    <row r="156" spans="1:203" x14ac:dyDescent="0.25">
      <c r="A156" s="704" t="s">
        <v>26</v>
      </c>
      <c r="B156" s="704">
        <v>6752000</v>
      </c>
      <c r="C156" s="705">
        <v>4562</v>
      </c>
      <c r="D156" s="704"/>
      <c r="E156" s="704">
        <v>3820</v>
      </c>
      <c r="F156" s="704">
        <v>6</v>
      </c>
      <c r="G156" s="704">
        <v>4.72</v>
      </c>
      <c r="H156" s="704"/>
      <c r="I156" s="704"/>
      <c r="J156" s="704"/>
      <c r="K156" s="704"/>
      <c r="L156" s="704"/>
      <c r="M156" s="704"/>
      <c r="N156" s="704"/>
      <c r="O156" s="704"/>
      <c r="P156" s="405"/>
      <c r="Q156" s="431" t="str">
        <f t="shared" si="233"/>
        <v>----</v>
      </c>
      <c r="R156" s="776"/>
      <c r="S156" s="775"/>
      <c r="T156" s="384" t="str">
        <f t="shared" si="199"/>
        <v>----</v>
      </c>
      <c r="U156" s="428">
        <f t="shared" si="200"/>
        <v>-10</v>
      </c>
      <c r="V156" s="428" t="str">
        <f t="shared" si="201"/>
        <v>----</v>
      </c>
      <c r="W156" s="429">
        <f t="shared" si="202"/>
        <v>0</v>
      </c>
      <c r="X156" s="429">
        <f t="shared" si="203"/>
        <v>0</v>
      </c>
      <c r="Y156" s="429">
        <f t="shared" si="204"/>
        <v>0</v>
      </c>
      <c r="Z156" s="429">
        <f t="shared" si="205"/>
        <v>0</v>
      </c>
      <c r="AA156" s="429">
        <f t="shared" si="206"/>
        <v>0</v>
      </c>
      <c r="AB156" s="429">
        <f t="shared" si="207"/>
        <v>0</v>
      </c>
      <c r="AC156" s="429">
        <f t="shared" si="208"/>
        <v>0</v>
      </c>
      <c r="AD156" s="429">
        <f t="shared" si="209"/>
        <v>0</v>
      </c>
      <c r="AE156" s="429">
        <f t="shared" si="210"/>
        <v>0</v>
      </c>
      <c r="AF156" s="429">
        <f t="shared" si="211"/>
        <v>0</v>
      </c>
      <c r="AG156" s="429">
        <f t="shared" si="212"/>
        <v>0</v>
      </c>
      <c r="AH156" s="387">
        <f t="shared" si="213"/>
        <v>0</v>
      </c>
      <c r="AI156" s="792"/>
      <c r="AJ156" s="766"/>
      <c r="AK156" s="790"/>
      <c r="AL156" s="791"/>
      <c r="AM156" s="413">
        <f t="shared" si="214"/>
        <v>0</v>
      </c>
      <c r="AN156" s="30"/>
      <c r="AO156" s="371" t="str">
        <f t="shared" si="215"/>
        <v>----</v>
      </c>
      <c r="AP156" s="371" t="str">
        <f t="shared" si="216"/>
        <v>----</v>
      </c>
      <c r="AQ156" s="806" t="str">
        <f t="shared" si="217"/>
        <v>----</v>
      </c>
      <c r="AR156" s="806"/>
      <c r="AS156" s="431" t="str">
        <f t="shared" si="218"/>
        <v>----</v>
      </c>
      <c r="AT156" s="432" t="str">
        <f t="shared" si="219"/>
        <v xml:space="preserve"> </v>
      </c>
      <c r="AU156" s="433" t="str">
        <f t="shared" si="220"/>
        <v>----</v>
      </c>
      <c r="AV156" s="433" t="str">
        <f t="shared" si="221"/>
        <v>----</v>
      </c>
      <c r="AW156" s="433" t="str">
        <f t="shared" si="222"/>
        <v>----</v>
      </c>
      <c r="AX156" s="433" t="str">
        <f t="shared" si="223"/>
        <v>----</v>
      </c>
      <c r="AY156" s="432" t="str">
        <f t="shared" si="224"/>
        <v>----</v>
      </c>
      <c r="AZ156" s="432" t="str">
        <f t="shared" si="225"/>
        <v>----</v>
      </c>
      <c r="BA156" s="434" t="str">
        <f t="shared" si="226"/>
        <v>----</v>
      </c>
      <c r="BB156" s="435" t="str">
        <f t="shared" si="227"/>
        <v>----</v>
      </c>
      <c r="BC156" s="434" t="str">
        <f t="shared" si="228"/>
        <v>----</v>
      </c>
      <c r="BD156" s="434" t="str">
        <f t="shared" si="229"/>
        <v>----</v>
      </c>
      <c r="BE156" s="434" t="str">
        <f t="shared" si="230"/>
        <v>----</v>
      </c>
      <c r="BF156" s="436">
        <f t="shared" si="231"/>
        <v>0.01</v>
      </c>
      <c r="BG156" s="437">
        <f t="shared" si="232"/>
        <v>-10</v>
      </c>
      <c r="BH156" s="434"/>
      <c r="BI156" s="434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143"/>
      <c r="FM156" s="143"/>
      <c r="FN156" s="143"/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</row>
    <row r="157" spans="1:203" x14ac:dyDescent="0.25">
      <c r="A157" s="704" t="s">
        <v>26</v>
      </c>
      <c r="B157" s="704">
        <v>6752000</v>
      </c>
      <c r="C157" s="705">
        <v>4900</v>
      </c>
      <c r="D157" s="704"/>
      <c r="E157" s="704">
        <v>2700</v>
      </c>
      <c r="F157" s="704">
        <v>6</v>
      </c>
      <c r="G157" s="704">
        <v>4.05</v>
      </c>
      <c r="H157" s="704"/>
      <c r="I157" s="704"/>
      <c r="J157" s="705"/>
      <c r="K157" s="704"/>
      <c r="L157" s="704"/>
      <c r="M157" s="704"/>
      <c r="N157" s="704"/>
      <c r="O157" s="704"/>
      <c r="P157" s="405"/>
      <c r="Q157" s="431" t="str">
        <f t="shared" si="233"/>
        <v>----</v>
      </c>
      <c r="R157" s="776"/>
      <c r="S157" s="775"/>
      <c r="T157" s="384" t="str">
        <f t="shared" si="199"/>
        <v>----</v>
      </c>
      <c r="U157" s="428">
        <f t="shared" si="200"/>
        <v>-10</v>
      </c>
      <c r="V157" s="428" t="str">
        <f t="shared" si="201"/>
        <v>----</v>
      </c>
      <c r="W157" s="429">
        <f t="shared" si="202"/>
        <v>0</v>
      </c>
      <c r="X157" s="429">
        <f t="shared" si="203"/>
        <v>0</v>
      </c>
      <c r="Y157" s="429">
        <f t="shared" si="204"/>
        <v>0</v>
      </c>
      <c r="Z157" s="429">
        <f t="shared" si="205"/>
        <v>0</v>
      </c>
      <c r="AA157" s="429">
        <f t="shared" si="206"/>
        <v>0</v>
      </c>
      <c r="AB157" s="429">
        <f t="shared" si="207"/>
        <v>0</v>
      </c>
      <c r="AC157" s="429">
        <f t="shared" si="208"/>
        <v>0</v>
      </c>
      <c r="AD157" s="429">
        <f t="shared" si="209"/>
        <v>0</v>
      </c>
      <c r="AE157" s="429">
        <f t="shared" si="210"/>
        <v>0</v>
      </c>
      <c r="AF157" s="429">
        <f t="shared" si="211"/>
        <v>0</v>
      </c>
      <c r="AG157" s="429">
        <f t="shared" si="212"/>
        <v>0</v>
      </c>
      <c r="AH157" s="387">
        <f t="shared" si="213"/>
        <v>0</v>
      </c>
      <c r="AI157" s="792"/>
      <c r="AJ157" s="766"/>
      <c r="AK157" s="790"/>
      <c r="AL157" s="791"/>
      <c r="AM157" s="413">
        <f t="shared" si="214"/>
        <v>0</v>
      </c>
      <c r="AN157" s="30"/>
      <c r="AO157" s="371" t="str">
        <f t="shared" si="215"/>
        <v>----</v>
      </c>
      <c r="AP157" s="371" t="str">
        <f t="shared" si="216"/>
        <v>----</v>
      </c>
      <c r="AQ157" s="806" t="str">
        <f t="shared" si="217"/>
        <v>----</v>
      </c>
      <c r="AR157" s="806"/>
      <c r="AS157" s="431" t="str">
        <f t="shared" si="218"/>
        <v>----</v>
      </c>
      <c r="AT157" s="432" t="str">
        <f t="shared" si="219"/>
        <v xml:space="preserve"> </v>
      </c>
      <c r="AU157" s="433" t="str">
        <f t="shared" si="220"/>
        <v>----</v>
      </c>
      <c r="AV157" s="433" t="str">
        <f t="shared" si="221"/>
        <v>----</v>
      </c>
      <c r="AW157" s="433" t="str">
        <f t="shared" si="222"/>
        <v>----</v>
      </c>
      <c r="AX157" s="433" t="str">
        <f t="shared" si="223"/>
        <v>----</v>
      </c>
      <c r="AY157" s="432" t="str">
        <f t="shared" si="224"/>
        <v>----</v>
      </c>
      <c r="AZ157" s="432" t="str">
        <f t="shared" si="225"/>
        <v>----</v>
      </c>
      <c r="BA157" s="434" t="str">
        <f t="shared" si="226"/>
        <v>----</v>
      </c>
      <c r="BB157" s="435" t="str">
        <f t="shared" si="227"/>
        <v>----</v>
      </c>
      <c r="BC157" s="434" t="str">
        <f t="shared" si="228"/>
        <v>----</v>
      </c>
      <c r="BD157" s="434" t="str">
        <f t="shared" si="229"/>
        <v>----</v>
      </c>
      <c r="BE157" s="434" t="str">
        <f t="shared" si="230"/>
        <v>----</v>
      </c>
      <c r="BF157" s="436">
        <f t="shared" si="231"/>
        <v>0.01</v>
      </c>
      <c r="BG157" s="437">
        <f t="shared" si="232"/>
        <v>-10</v>
      </c>
      <c r="BH157" s="434"/>
      <c r="BI157" s="434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  <c r="CF157" s="143"/>
      <c r="CG157" s="143"/>
      <c r="CH157" s="143"/>
      <c r="CI157" s="143"/>
      <c r="CJ157" s="143"/>
      <c r="CK157" s="143"/>
      <c r="CL157" s="143"/>
      <c r="CM157" s="143"/>
      <c r="CN157" s="143"/>
      <c r="CO157" s="143"/>
      <c r="CP157" s="143"/>
      <c r="CQ157" s="143"/>
      <c r="CR157" s="143"/>
      <c r="CS157" s="143"/>
      <c r="CT157" s="143"/>
      <c r="CU157" s="143"/>
      <c r="CV157" s="143"/>
      <c r="CW157" s="143"/>
      <c r="CX157" s="143"/>
      <c r="CY157" s="143"/>
      <c r="CZ157" s="143"/>
      <c r="DA157" s="143"/>
      <c r="DB157" s="143"/>
      <c r="DC157" s="143"/>
      <c r="DD157" s="143"/>
      <c r="DE157" s="143"/>
      <c r="DF157" s="143"/>
      <c r="DG157" s="143"/>
      <c r="DH157" s="143"/>
      <c r="DI157" s="143"/>
      <c r="DJ157" s="143"/>
      <c r="DK157" s="143"/>
      <c r="DL157" s="143"/>
      <c r="DM157" s="143"/>
      <c r="DN157" s="143"/>
      <c r="DO157" s="143"/>
      <c r="DP157" s="143"/>
      <c r="DQ157" s="143"/>
      <c r="DR157" s="143"/>
      <c r="DS157" s="143"/>
      <c r="DT157" s="143"/>
      <c r="DU157" s="143"/>
      <c r="DV157" s="143"/>
      <c r="DW157" s="143"/>
      <c r="DX157" s="143"/>
      <c r="DY157" s="143"/>
      <c r="DZ157" s="143"/>
      <c r="EA157" s="143"/>
      <c r="EB157" s="143"/>
      <c r="EC157" s="143"/>
      <c r="ED157" s="143"/>
      <c r="EE157" s="143"/>
      <c r="EF157" s="143"/>
      <c r="EG157" s="143"/>
      <c r="EH157" s="143"/>
      <c r="EI157" s="143"/>
      <c r="EJ157" s="143"/>
      <c r="EK157" s="143"/>
      <c r="EL157" s="143"/>
      <c r="EM157" s="143"/>
      <c r="EN157" s="143"/>
      <c r="EO157" s="143"/>
      <c r="EP157" s="143"/>
      <c r="EQ157" s="143"/>
      <c r="ER157" s="143"/>
      <c r="ES157" s="143"/>
      <c r="ET157" s="143"/>
      <c r="EU157" s="143"/>
      <c r="EV157" s="143"/>
      <c r="EW157" s="143"/>
      <c r="EX157" s="143"/>
      <c r="EY157" s="143"/>
      <c r="EZ157" s="143"/>
      <c r="FA157" s="143"/>
      <c r="FB157" s="143"/>
      <c r="FC157" s="143"/>
      <c r="FD157" s="143"/>
      <c r="FE157" s="143"/>
      <c r="FF157" s="143"/>
      <c r="FG157" s="143"/>
      <c r="FH157" s="143"/>
      <c r="FI157" s="143"/>
      <c r="FJ157" s="143"/>
      <c r="FK157" s="143"/>
      <c r="FL157" s="143"/>
      <c r="FM157" s="143"/>
      <c r="FN157" s="143"/>
      <c r="FO157" s="143"/>
      <c r="FP157" s="143"/>
      <c r="FQ157" s="143"/>
      <c r="FR157" s="143"/>
      <c r="FS157" s="143"/>
      <c r="FT157" s="143"/>
      <c r="FU157" s="143"/>
      <c r="FV157" s="143"/>
      <c r="FW157" s="143"/>
      <c r="FX157" s="143"/>
      <c r="FY157" s="143"/>
      <c r="FZ157" s="143"/>
      <c r="GA157" s="143"/>
      <c r="GB157" s="143"/>
      <c r="GC157" s="143"/>
      <c r="GD157" s="143"/>
      <c r="GE157" s="143"/>
      <c r="GF157" s="143"/>
      <c r="GG157" s="143"/>
      <c r="GH157" s="143"/>
      <c r="GI157" s="143"/>
      <c r="GJ157" s="143"/>
      <c r="GK157" s="143"/>
      <c r="GL157" s="143"/>
      <c r="GM157" s="143"/>
      <c r="GN157" s="143"/>
      <c r="GO157" s="143"/>
      <c r="GP157" s="143"/>
      <c r="GQ157" s="143"/>
      <c r="GR157" s="143"/>
      <c r="GS157" s="143"/>
      <c r="GT157" s="143"/>
      <c r="GU157" s="143"/>
    </row>
    <row r="158" spans="1:203" x14ac:dyDescent="0.25">
      <c r="A158" s="704" t="s">
        <v>26</v>
      </c>
      <c r="B158" s="704">
        <v>6752000</v>
      </c>
      <c r="C158" s="705">
        <v>5267</v>
      </c>
      <c r="D158" s="704"/>
      <c r="E158" s="704">
        <v>5380</v>
      </c>
      <c r="F158" s="704">
        <v>6</v>
      </c>
      <c r="G158" s="704">
        <v>5.45</v>
      </c>
      <c r="H158" s="704"/>
      <c r="I158" s="704"/>
      <c r="J158" s="704"/>
      <c r="K158" s="704"/>
      <c r="L158" s="704"/>
      <c r="M158" s="704"/>
      <c r="N158" s="704"/>
      <c r="O158" s="704"/>
      <c r="P158" s="405"/>
      <c r="Q158" s="431" t="str">
        <f t="shared" si="233"/>
        <v>----</v>
      </c>
      <c r="R158" s="776"/>
      <c r="S158" s="775"/>
      <c r="T158" s="384" t="str">
        <f t="shared" si="199"/>
        <v>----</v>
      </c>
      <c r="U158" s="428">
        <f t="shared" si="200"/>
        <v>-10</v>
      </c>
      <c r="V158" s="428" t="str">
        <f t="shared" si="201"/>
        <v>----</v>
      </c>
      <c r="W158" s="429">
        <f t="shared" si="202"/>
        <v>0</v>
      </c>
      <c r="X158" s="429">
        <f t="shared" si="203"/>
        <v>0</v>
      </c>
      <c r="Y158" s="429">
        <f t="shared" si="204"/>
        <v>0</v>
      </c>
      <c r="Z158" s="429">
        <f t="shared" si="205"/>
        <v>0</v>
      </c>
      <c r="AA158" s="429">
        <f t="shared" si="206"/>
        <v>0</v>
      </c>
      <c r="AB158" s="429">
        <f t="shared" si="207"/>
        <v>0</v>
      </c>
      <c r="AC158" s="429">
        <f t="shared" si="208"/>
        <v>0</v>
      </c>
      <c r="AD158" s="429">
        <f t="shared" si="209"/>
        <v>0</v>
      </c>
      <c r="AE158" s="429">
        <f t="shared" si="210"/>
        <v>0</v>
      </c>
      <c r="AF158" s="429">
        <f t="shared" si="211"/>
        <v>0</v>
      </c>
      <c r="AG158" s="429">
        <f t="shared" si="212"/>
        <v>0</v>
      </c>
      <c r="AH158" s="387">
        <f t="shared" si="213"/>
        <v>0</v>
      </c>
      <c r="AI158" s="792"/>
      <c r="AJ158" s="766"/>
      <c r="AK158" s="790"/>
      <c r="AL158" s="791"/>
      <c r="AM158" s="413">
        <f t="shared" si="214"/>
        <v>0</v>
      </c>
      <c r="AN158" s="30"/>
      <c r="AO158" s="371" t="str">
        <f t="shared" si="215"/>
        <v>----</v>
      </c>
      <c r="AP158" s="371" t="str">
        <f t="shared" si="216"/>
        <v>----</v>
      </c>
      <c r="AQ158" s="806" t="str">
        <f t="shared" si="217"/>
        <v>----</v>
      </c>
      <c r="AR158" s="806"/>
      <c r="AS158" s="431" t="str">
        <f t="shared" si="218"/>
        <v>----</v>
      </c>
      <c r="AT158" s="432" t="str">
        <f t="shared" si="219"/>
        <v xml:space="preserve"> </v>
      </c>
      <c r="AU158" s="433" t="str">
        <f t="shared" si="220"/>
        <v>----</v>
      </c>
      <c r="AV158" s="433" t="str">
        <f t="shared" si="221"/>
        <v>----</v>
      </c>
      <c r="AW158" s="433" t="str">
        <f t="shared" si="222"/>
        <v>----</v>
      </c>
      <c r="AX158" s="433" t="str">
        <f t="shared" si="223"/>
        <v>----</v>
      </c>
      <c r="AY158" s="432" t="str">
        <f t="shared" si="224"/>
        <v>----</v>
      </c>
      <c r="AZ158" s="432" t="str">
        <f t="shared" si="225"/>
        <v>----</v>
      </c>
      <c r="BA158" s="434" t="str">
        <f t="shared" si="226"/>
        <v>----</v>
      </c>
      <c r="BB158" s="435" t="str">
        <f t="shared" si="227"/>
        <v>----</v>
      </c>
      <c r="BC158" s="434" t="str">
        <f t="shared" si="228"/>
        <v>----</v>
      </c>
      <c r="BD158" s="434" t="str">
        <f t="shared" si="229"/>
        <v>----</v>
      </c>
      <c r="BE158" s="434" t="str">
        <f t="shared" si="230"/>
        <v>----</v>
      </c>
      <c r="BF158" s="436">
        <f t="shared" si="231"/>
        <v>0.01</v>
      </c>
      <c r="BG158" s="437">
        <f t="shared" si="232"/>
        <v>-10</v>
      </c>
      <c r="BH158" s="434"/>
      <c r="BI158" s="434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  <c r="EX158" s="143"/>
      <c r="EY158" s="143"/>
      <c r="EZ158" s="143"/>
      <c r="FA158" s="143"/>
      <c r="FB158" s="143"/>
      <c r="FC158" s="143"/>
      <c r="FD158" s="143"/>
      <c r="FE158" s="143"/>
      <c r="FF158" s="143"/>
      <c r="FG158" s="143"/>
      <c r="FH158" s="143"/>
      <c r="FI158" s="143"/>
      <c r="FJ158" s="143"/>
      <c r="FK158" s="143"/>
      <c r="FL158" s="143"/>
      <c r="FM158" s="143"/>
      <c r="FN158" s="143"/>
      <c r="FO158" s="143"/>
      <c r="FP158" s="143"/>
      <c r="FQ158" s="143"/>
      <c r="FR158" s="143"/>
      <c r="FS158" s="143"/>
      <c r="FT158" s="143"/>
      <c r="FU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</row>
    <row r="159" spans="1:203" x14ac:dyDescent="0.25">
      <c r="A159" s="704" t="s">
        <v>26</v>
      </c>
      <c r="B159" s="704">
        <v>6752000</v>
      </c>
      <c r="C159" s="705">
        <v>5650</v>
      </c>
      <c r="D159" s="704"/>
      <c r="E159" s="704">
        <v>2700</v>
      </c>
      <c r="F159" s="704">
        <v>6</v>
      </c>
      <c r="G159" s="704">
        <v>4.05</v>
      </c>
      <c r="H159" s="704"/>
      <c r="I159" s="704"/>
      <c r="J159" s="705"/>
      <c r="K159" s="704"/>
      <c r="L159" s="704"/>
      <c r="M159" s="704"/>
      <c r="N159" s="704"/>
      <c r="O159" s="704"/>
      <c r="P159" s="405"/>
      <c r="Q159" s="431" t="str">
        <f t="shared" si="233"/>
        <v>----</v>
      </c>
      <c r="R159" s="776"/>
      <c r="S159" s="775"/>
      <c r="T159" s="384" t="str">
        <f t="shared" si="199"/>
        <v>----</v>
      </c>
      <c r="U159" s="428">
        <f t="shared" si="200"/>
        <v>-10</v>
      </c>
      <c r="V159" s="428" t="str">
        <f t="shared" si="201"/>
        <v>----</v>
      </c>
      <c r="W159" s="429">
        <f t="shared" si="202"/>
        <v>0</v>
      </c>
      <c r="X159" s="429">
        <f t="shared" si="203"/>
        <v>0</v>
      </c>
      <c r="Y159" s="429">
        <f t="shared" si="204"/>
        <v>0</v>
      </c>
      <c r="Z159" s="429">
        <f t="shared" si="205"/>
        <v>0</v>
      </c>
      <c r="AA159" s="429">
        <f t="shared" si="206"/>
        <v>0</v>
      </c>
      <c r="AB159" s="429">
        <f t="shared" si="207"/>
        <v>0</v>
      </c>
      <c r="AC159" s="429">
        <f t="shared" si="208"/>
        <v>0</v>
      </c>
      <c r="AD159" s="429">
        <f t="shared" si="209"/>
        <v>0</v>
      </c>
      <c r="AE159" s="429">
        <f t="shared" si="210"/>
        <v>0</v>
      </c>
      <c r="AF159" s="429">
        <f t="shared" si="211"/>
        <v>0</v>
      </c>
      <c r="AG159" s="429">
        <f t="shared" si="212"/>
        <v>0</v>
      </c>
      <c r="AH159" s="387">
        <f t="shared" si="213"/>
        <v>0</v>
      </c>
      <c r="AI159" s="792"/>
      <c r="AJ159" s="766"/>
      <c r="AK159" s="790"/>
      <c r="AL159" s="791"/>
      <c r="AM159" s="413">
        <f t="shared" si="214"/>
        <v>0</v>
      </c>
      <c r="AN159" s="30"/>
      <c r="AO159" s="371" t="str">
        <f t="shared" si="215"/>
        <v>----</v>
      </c>
      <c r="AP159" s="371" t="str">
        <f t="shared" si="216"/>
        <v>----</v>
      </c>
      <c r="AQ159" s="806" t="str">
        <f t="shared" si="217"/>
        <v>----</v>
      </c>
      <c r="AR159" s="806"/>
      <c r="AS159" s="431" t="str">
        <f t="shared" si="218"/>
        <v>----</v>
      </c>
      <c r="AT159" s="432" t="str">
        <f t="shared" si="219"/>
        <v xml:space="preserve"> </v>
      </c>
      <c r="AU159" s="433" t="str">
        <f t="shared" si="220"/>
        <v>----</v>
      </c>
      <c r="AV159" s="433" t="str">
        <f t="shared" si="221"/>
        <v>----</v>
      </c>
      <c r="AW159" s="433" t="str">
        <f t="shared" si="222"/>
        <v>----</v>
      </c>
      <c r="AX159" s="433" t="str">
        <f t="shared" si="223"/>
        <v>----</v>
      </c>
      <c r="AY159" s="432" t="str">
        <f t="shared" si="224"/>
        <v>----</v>
      </c>
      <c r="AZ159" s="432" t="str">
        <f t="shared" si="225"/>
        <v>----</v>
      </c>
      <c r="BA159" s="434" t="str">
        <f t="shared" si="226"/>
        <v>----</v>
      </c>
      <c r="BB159" s="435" t="str">
        <f t="shared" si="227"/>
        <v>----</v>
      </c>
      <c r="BC159" s="434" t="str">
        <f t="shared" si="228"/>
        <v>----</v>
      </c>
      <c r="BD159" s="434" t="str">
        <f t="shared" si="229"/>
        <v>----</v>
      </c>
      <c r="BE159" s="434" t="str">
        <f t="shared" si="230"/>
        <v>----</v>
      </c>
      <c r="BF159" s="436">
        <f t="shared" si="231"/>
        <v>0.01</v>
      </c>
      <c r="BG159" s="437">
        <f t="shared" si="232"/>
        <v>-10</v>
      </c>
      <c r="BH159" s="434"/>
      <c r="BI159" s="434"/>
      <c r="BJ159" s="143"/>
      <c r="BK159" s="143"/>
      <c r="BL159" s="143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143"/>
      <c r="CM159" s="143"/>
      <c r="CN159" s="143"/>
      <c r="CO159" s="143"/>
      <c r="CP159" s="143"/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143"/>
      <c r="DI159" s="143"/>
      <c r="DJ159" s="143"/>
      <c r="DK159" s="143"/>
      <c r="DL159" s="143"/>
      <c r="DM159" s="143"/>
      <c r="DN159" s="143"/>
      <c r="DO159" s="143"/>
      <c r="DP159" s="143"/>
      <c r="DQ159" s="143"/>
      <c r="DR159" s="143"/>
      <c r="DS159" s="143"/>
      <c r="DT159" s="143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I159" s="143"/>
      <c r="EJ159" s="143"/>
      <c r="EK159" s="143"/>
      <c r="EL159" s="143"/>
      <c r="EM159" s="143"/>
      <c r="EN159" s="143"/>
      <c r="EO159" s="143"/>
      <c r="EP159" s="143"/>
      <c r="EQ159" s="143"/>
      <c r="ER159" s="143"/>
      <c r="ES159" s="143"/>
      <c r="ET159" s="143"/>
      <c r="EU159" s="143"/>
      <c r="EV159" s="143"/>
      <c r="EW159" s="143"/>
      <c r="EX159" s="143"/>
      <c r="EY159" s="143"/>
      <c r="EZ159" s="143"/>
      <c r="FA159" s="143"/>
      <c r="FB159" s="143"/>
      <c r="FC159" s="143"/>
      <c r="FD159" s="143"/>
      <c r="FE159" s="143"/>
      <c r="FF159" s="143"/>
      <c r="FG159" s="143"/>
      <c r="FH159" s="143"/>
      <c r="FI159" s="143"/>
      <c r="FJ159" s="143"/>
      <c r="FK159" s="143"/>
      <c r="FL159" s="143"/>
      <c r="FM159" s="143"/>
      <c r="FN159" s="143"/>
      <c r="FO159" s="143"/>
      <c r="FP159" s="143"/>
      <c r="FQ159" s="143"/>
      <c r="FR159" s="143"/>
      <c r="FS159" s="143"/>
      <c r="FT159" s="143"/>
      <c r="FU159" s="143"/>
      <c r="FV159" s="143"/>
      <c r="FW159" s="143"/>
      <c r="FX159" s="143"/>
      <c r="FY159" s="143"/>
      <c r="FZ159" s="143"/>
      <c r="GA159" s="143"/>
      <c r="GB159" s="143"/>
      <c r="GC159" s="143"/>
      <c r="GD159" s="143"/>
      <c r="GE159" s="143"/>
      <c r="GF159" s="143"/>
      <c r="GG159" s="143"/>
      <c r="GH159" s="143"/>
      <c r="GI159" s="143"/>
      <c r="GJ159" s="143"/>
      <c r="GK159" s="143"/>
      <c r="GL159" s="143"/>
      <c r="GM159" s="143"/>
      <c r="GN159" s="143"/>
      <c r="GO159" s="143"/>
      <c r="GP159" s="143"/>
      <c r="GQ159" s="143"/>
      <c r="GR159" s="143"/>
      <c r="GS159" s="143"/>
      <c r="GT159" s="143"/>
      <c r="GU159" s="143"/>
    </row>
    <row r="160" spans="1:203" x14ac:dyDescent="0.25">
      <c r="A160" s="704" t="s">
        <v>26</v>
      </c>
      <c r="B160" s="704">
        <v>6752000</v>
      </c>
      <c r="C160" s="705">
        <v>6014</v>
      </c>
      <c r="D160" s="704"/>
      <c r="E160" s="704">
        <v>2340</v>
      </c>
      <c r="F160" s="704">
        <v>6</v>
      </c>
      <c r="G160" s="704">
        <v>3.8</v>
      </c>
      <c r="H160" s="704"/>
      <c r="I160" s="704"/>
      <c r="J160" s="704"/>
      <c r="K160" s="704"/>
      <c r="L160" s="704"/>
      <c r="M160" s="704"/>
      <c r="N160" s="704"/>
      <c r="O160" s="704"/>
      <c r="P160" s="405"/>
      <c r="Q160" s="540" t="str">
        <f t="shared" si="233"/>
        <v>----</v>
      </c>
      <c r="R160" s="777"/>
      <c r="S160" s="778"/>
      <c r="T160" s="539" t="str">
        <f t="shared" si="199"/>
        <v>----</v>
      </c>
      <c r="U160" s="428">
        <f t="shared" si="200"/>
        <v>-10</v>
      </c>
      <c r="V160" s="428" t="str">
        <f t="shared" si="201"/>
        <v>----</v>
      </c>
      <c r="W160" s="429">
        <f t="shared" si="202"/>
        <v>0</v>
      </c>
      <c r="X160" s="429">
        <f t="shared" si="203"/>
        <v>0</v>
      </c>
      <c r="Y160" s="429">
        <f t="shared" si="204"/>
        <v>0</v>
      </c>
      <c r="Z160" s="429">
        <f t="shared" si="205"/>
        <v>0</v>
      </c>
      <c r="AA160" s="429">
        <f t="shared" si="206"/>
        <v>0</v>
      </c>
      <c r="AB160" s="429">
        <f t="shared" si="207"/>
        <v>0</v>
      </c>
      <c r="AC160" s="429">
        <f t="shared" si="208"/>
        <v>0</v>
      </c>
      <c r="AD160" s="429">
        <f t="shared" si="209"/>
        <v>0</v>
      </c>
      <c r="AE160" s="429">
        <f t="shared" si="210"/>
        <v>0</v>
      </c>
      <c r="AF160" s="429">
        <f t="shared" si="211"/>
        <v>0</v>
      </c>
      <c r="AG160" s="429">
        <f t="shared" si="212"/>
        <v>0</v>
      </c>
      <c r="AH160" s="387">
        <f t="shared" si="213"/>
        <v>0</v>
      </c>
      <c r="AI160" s="793"/>
      <c r="AJ160" s="784"/>
      <c r="AK160" s="787"/>
      <c r="AL160" s="788"/>
      <c r="AM160" s="413">
        <f t="shared" si="214"/>
        <v>0</v>
      </c>
      <c r="AN160" s="30"/>
      <c r="AO160" s="372" t="str">
        <f t="shared" si="215"/>
        <v>----</v>
      </c>
      <c r="AP160" s="372" t="str">
        <f t="shared" si="216"/>
        <v>----</v>
      </c>
      <c r="AQ160" s="807" t="str">
        <f t="shared" si="217"/>
        <v>----</v>
      </c>
      <c r="AR160" s="807"/>
      <c r="AS160" s="540" t="str">
        <f t="shared" si="218"/>
        <v>----</v>
      </c>
      <c r="AT160" s="541" t="str">
        <f t="shared" si="219"/>
        <v xml:space="preserve"> </v>
      </c>
      <c r="AU160" s="542" t="str">
        <f t="shared" si="220"/>
        <v>----</v>
      </c>
      <c r="AV160" s="542" t="str">
        <f t="shared" si="221"/>
        <v>----</v>
      </c>
      <c r="AW160" s="542" t="str">
        <f t="shared" si="222"/>
        <v>----</v>
      </c>
      <c r="AX160" s="542" t="str">
        <f t="shared" si="223"/>
        <v>----</v>
      </c>
      <c r="AY160" s="541" t="str">
        <f t="shared" si="224"/>
        <v>----</v>
      </c>
      <c r="AZ160" s="541" t="str">
        <f t="shared" si="225"/>
        <v>----</v>
      </c>
      <c r="BA160" s="434" t="str">
        <f t="shared" si="226"/>
        <v>----</v>
      </c>
      <c r="BB160" s="435" t="str">
        <f t="shared" si="227"/>
        <v>----</v>
      </c>
      <c r="BC160" s="434" t="str">
        <f t="shared" si="228"/>
        <v>----</v>
      </c>
      <c r="BD160" s="434" t="str">
        <f t="shared" si="229"/>
        <v>----</v>
      </c>
      <c r="BE160" s="434" t="str">
        <f t="shared" si="230"/>
        <v>----</v>
      </c>
      <c r="BF160" s="436">
        <f t="shared" si="231"/>
        <v>0.01</v>
      </c>
      <c r="BG160" s="437">
        <f t="shared" si="232"/>
        <v>-10</v>
      </c>
      <c r="BH160" s="434"/>
      <c r="BI160" s="434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3"/>
      <c r="EY160" s="143"/>
      <c r="EZ160" s="143"/>
      <c r="FA160" s="143"/>
      <c r="FB160" s="143"/>
      <c r="FC160" s="143"/>
      <c r="FD160" s="143"/>
      <c r="FE160" s="143"/>
      <c r="FF160" s="143"/>
      <c r="FG160" s="143"/>
      <c r="FH160" s="143"/>
      <c r="FI160" s="143"/>
      <c r="FJ160" s="143"/>
      <c r="FK160" s="143"/>
      <c r="FL160" s="143"/>
      <c r="FM160" s="143"/>
      <c r="FN160" s="143"/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</row>
    <row r="161" spans="1:203" x14ac:dyDescent="0.25">
      <c r="A161" s="704" t="s">
        <v>26</v>
      </c>
      <c r="B161" s="704">
        <v>6752000</v>
      </c>
      <c r="C161" s="705">
        <v>6384</v>
      </c>
      <c r="D161" s="704"/>
      <c r="E161" s="704">
        <v>7000</v>
      </c>
      <c r="F161" s="704">
        <v>6</v>
      </c>
      <c r="G161" s="704">
        <v>6.3</v>
      </c>
      <c r="H161" s="704"/>
      <c r="I161" s="704"/>
      <c r="J161" s="704"/>
      <c r="K161" s="704"/>
      <c r="L161" s="704"/>
      <c r="M161" s="704"/>
      <c r="N161" s="704"/>
      <c r="O161" s="704"/>
      <c r="P161" s="405"/>
      <c r="Q161" s="431" t="str">
        <f t="shared" si="233"/>
        <v>----</v>
      </c>
      <c r="R161" s="776"/>
      <c r="S161" s="775"/>
      <c r="T161" s="384" t="str">
        <f t="shared" si="199"/>
        <v>----</v>
      </c>
      <c r="U161" s="428">
        <f t="shared" si="200"/>
        <v>-10</v>
      </c>
      <c r="V161" s="428" t="str">
        <f t="shared" si="201"/>
        <v>----</v>
      </c>
      <c r="W161" s="429">
        <f t="shared" si="202"/>
        <v>0</v>
      </c>
      <c r="X161" s="429">
        <f t="shared" si="203"/>
        <v>0</v>
      </c>
      <c r="Y161" s="429">
        <f t="shared" si="204"/>
        <v>0</v>
      </c>
      <c r="Z161" s="429">
        <f t="shared" si="205"/>
        <v>0</v>
      </c>
      <c r="AA161" s="429">
        <f t="shared" si="206"/>
        <v>0</v>
      </c>
      <c r="AB161" s="429">
        <f t="shared" si="207"/>
        <v>0</v>
      </c>
      <c r="AC161" s="429">
        <f t="shared" si="208"/>
        <v>0</v>
      </c>
      <c r="AD161" s="429">
        <f t="shared" si="209"/>
        <v>0</v>
      </c>
      <c r="AE161" s="429">
        <f t="shared" si="210"/>
        <v>0</v>
      </c>
      <c r="AF161" s="429">
        <f t="shared" si="211"/>
        <v>0</v>
      </c>
      <c r="AG161" s="429">
        <f t="shared" si="212"/>
        <v>0</v>
      </c>
      <c r="AH161" s="387">
        <f t="shared" si="213"/>
        <v>0</v>
      </c>
      <c r="AI161" s="792"/>
      <c r="AJ161" s="766"/>
      <c r="AK161" s="790"/>
      <c r="AL161" s="791"/>
      <c r="AM161" s="413">
        <f t="shared" si="214"/>
        <v>0</v>
      </c>
      <c r="AN161" s="30"/>
      <c r="AO161" s="371" t="str">
        <f t="shared" si="215"/>
        <v>----</v>
      </c>
      <c r="AP161" s="371" t="str">
        <f t="shared" si="216"/>
        <v>----</v>
      </c>
      <c r="AQ161" s="806" t="str">
        <f t="shared" si="217"/>
        <v>----</v>
      </c>
      <c r="AR161" s="806"/>
      <c r="AS161" s="431" t="str">
        <f t="shared" si="218"/>
        <v>----</v>
      </c>
      <c r="AT161" s="432" t="str">
        <f t="shared" si="219"/>
        <v xml:space="preserve"> </v>
      </c>
      <c r="AU161" s="433" t="str">
        <f t="shared" si="220"/>
        <v>----</v>
      </c>
      <c r="AV161" s="433" t="str">
        <f t="shared" si="221"/>
        <v>----</v>
      </c>
      <c r="AW161" s="433" t="str">
        <f t="shared" si="222"/>
        <v>----</v>
      </c>
      <c r="AX161" s="433" t="str">
        <f t="shared" si="223"/>
        <v>----</v>
      </c>
      <c r="AY161" s="432" t="str">
        <f t="shared" si="224"/>
        <v>----</v>
      </c>
      <c r="AZ161" s="432" t="str">
        <f t="shared" si="225"/>
        <v>----</v>
      </c>
      <c r="BA161" s="434" t="str">
        <f t="shared" si="226"/>
        <v>----</v>
      </c>
      <c r="BB161" s="435" t="str">
        <f t="shared" si="227"/>
        <v>----</v>
      </c>
      <c r="BC161" s="434" t="str">
        <f t="shared" si="228"/>
        <v>----</v>
      </c>
      <c r="BD161" s="434" t="str">
        <f t="shared" si="229"/>
        <v>----</v>
      </c>
      <c r="BE161" s="434" t="str">
        <f t="shared" si="230"/>
        <v>----</v>
      </c>
      <c r="BF161" s="436">
        <f t="shared" si="231"/>
        <v>0.01</v>
      </c>
      <c r="BG161" s="437">
        <f t="shared" si="232"/>
        <v>-10</v>
      </c>
      <c r="BH161" s="434"/>
      <c r="BI161" s="434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  <c r="EW161" s="143"/>
      <c r="EX161" s="143"/>
      <c r="EY161" s="143"/>
      <c r="EZ161" s="143"/>
      <c r="FA161" s="143"/>
      <c r="FB161" s="143"/>
      <c r="FC161" s="143"/>
      <c r="FD161" s="143"/>
      <c r="FE161" s="143"/>
      <c r="FF161" s="143"/>
      <c r="FG161" s="143"/>
      <c r="FH161" s="143"/>
      <c r="FI161" s="143"/>
      <c r="FJ161" s="143"/>
      <c r="FK161" s="143"/>
      <c r="FL161" s="143"/>
      <c r="FM161" s="143"/>
      <c r="FN161" s="143"/>
      <c r="FO161" s="143"/>
      <c r="FP161" s="143"/>
      <c r="FQ161" s="143"/>
      <c r="FR161" s="143"/>
      <c r="FS161" s="143"/>
      <c r="FT161" s="143"/>
      <c r="FU161" s="143"/>
      <c r="FV161" s="143"/>
      <c r="FW161" s="143"/>
      <c r="FX161" s="143"/>
      <c r="FY161" s="143"/>
      <c r="FZ161" s="143"/>
      <c r="GA161" s="143"/>
      <c r="GB161" s="143"/>
      <c r="GC161" s="143"/>
      <c r="GD161" s="143"/>
      <c r="GE161" s="143"/>
      <c r="GF161" s="143"/>
      <c r="GG161" s="143"/>
      <c r="GH161" s="143"/>
      <c r="GI161" s="143"/>
      <c r="GJ161" s="143"/>
      <c r="GK161" s="143"/>
      <c r="GL161" s="143"/>
      <c r="GM161" s="143"/>
      <c r="GN161" s="143"/>
      <c r="GO161" s="143"/>
      <c r="GP161" s="143"/>
      <c r="GQ161" s="143"/>
      <c r="GR161" s="143"/>
      <c r="GS161" s="143"/>
      <c r="GT161" s="143"/>
      <c r="GU161" s="143"/>
    </row>
    <row r="162" spans="1:203" x14ac:dyDescent="0.25">
      <c r="A162" s="704" t="s">
        <v>26</v>
      </c>
      <c r="B162" s="704">
        <v>6752000</v>
      </c>
      <c r="C162" s="705">
        <v>6746</v>
      </c>
      <c r="D162" s="704"/>
      <c r="E162" s="704">
        <v>5200</v>
      </c>
      <c r="F162" s="704">
        <v>6</v>
      </c>
      <c r="G162" s="704">
        <v>5.6</v>
      </c>
      <c r="H162" s="704"/>
      <c r="I162" s="704"/>
      <c r="J162" s="704"/>
      <c r="K162" s="704"/>
      <c r="L162" s="704"/>
      <c r="M162" s="704"/>
      <c r="N162" s="704"/>
      <c r="O162" s="704"/>
      <c r="P162" s="405"/>
      <c r="Q162" s="431" t="str">
        <f t="shared" si="233"/>
        <v>----</v>
      </c>
      <c r="R162" s="776"/>
      <c r="S162" s="775"/>
      <c r="T162" s="384" t="str">
        <f t="shared" si="199"/>
        <v>----</v>
      </c>
      <c r="U162" s="428">
        <f t="shared" si="200"/>
        <v>-10</v>
      </c>
      <c r="V162" s="428" t="str">
        <f t="shared" si="201"/>
        <v>----</v>
      </c>
      <c r="W162" s="429">
        <f t="shared" si="202"/>
        <v>0</v>
      </c>
      <c r="X162" s="429">
        <f t="shared" si="203"/>
        <v>0</v>
      </c>
      <c r="Y162" s="429">
        <f t="shared" si="204"/>
        <v>0</v>
      </c>
      <c r="Z162" s="429">
        <f t="shared" si="205"/>
        <v>0</v>
      </c>
      <c r="AA162" s="429">
        <f t="shared" si="206"/>
        <v>0</v>
      </c>
      <c r="AB162" s="429">
        <f t="shared" si="207"/>
        <v>0</v>
      </c>
      <c r="AC162" s="429">
        <f t="shared" si="208"/>
        <v>0</v>
      </c>
      <c r="AD162" s="429">
        <f t="shared" si="209"/>
        <v>0</v>
      </c>
      <c r="AE162" s="429">
        <f t="shared" si="210"/>
        <v>0</v>
      </c>
      <c r="AF162" s="429">
        <f t="shared" si="211"/>
        <v>0</v>
      </c>
      <c r="AG162" s="429">
        <f t="shared" si="212"/>
        <v>0</v>
      </c>
      <c r="AH162" s="387">
        <f t="shared" si="213"/>
        <v>0</v>
      </c>
      <c r="AI162" s="792"/>
      <c r="AJ162" s="766"/>
      <c r="AK162" s="790"/>
      <c r="AL162" s="791"/>
      <c r="AM162" s="413">
        <f t="shared" si="214"/>
        <v>0</v>
      </c>
      <c r="AN162" s="30"/>
      <c r="AO162" s="371" t="str">
        <f t="shared" si="215"/>
        <v>----</v>
      </c>
      <c r="AP162" s="371" t="str">
        <f t="shared" si="216"/>
        <v>----</v>
      </c>
      <c r="AQ162" s="806" t="str">
        <f t="shared" si="217"/>
        <v>----</v>
      </c>
      <c r="AR162" s="806"/>
      <c r="AS162" s="431" t="str">
        <f t="shared" si="218"/>
        <v>----</v>
      </c>
      <c r="AT162" s="432" t="str">
        <f t="shared" si="219"/>
        <v xml:space="preserve"> </v>
      </c>
      <c r="AU162" s="433" t="str">
        <f t="shared" si="220"/>
        <v>----</v>
      </c>
      <c r="AV162" s="433" t="str">
        <f t="shared" si="221"/>
        <v>----</v>
      </c>
      <c r="AW162" s="433" t="str">
        <f t="shared" si="222"/>
        <v>----</v>
      </c>
      <c r="AX162" s="433" t="str">
        <f t="shared" si="223"/>
        <v>----</v>
      </c>
      <c r="AY162" s="432" t="str">
        <f t="shared" si="224"/>
        <v>----</v>
      </c>
      <c r="AZ162" s="432" t="str">
        <f t="shared" si="225"/>
        <v>----</v>
      </c>
      <c r="BA162" s="434" t="str">
        <f t="shared" si="226"/>
        <v>----</v>
      </c>
      <c r="BB162" s="435" t="str">
        <f t="shared" si="227"/>
        <v>----</v>
      </c>
      <c r="BC162" s="434" t="str">
        <f t="shared" si="228"/>
        <v>----</v>
      </c>
      <c r="BD162" s="434" t="str">
        <f t="shared" si="229"/>
        <v>----</v>
      </c>
      <c r="BE162" s="434" t="str">
        <f t="shared" si="230"/>
        <v>----</v>
      </c>
      <c r="BF162" s="436">
        <f t="shared" si="231"/>
        <v>0.01</v>
      </c>
      <c r="BG162" s="437">
        <f t="shared" si="232"/>
        <v>-10</v>
      </c>
      <c r="BH162" s="434"/>
      <c r="BI162" s="434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143"/>
      <c r="DM162" s="143"/>
      <c r="DN162" s="143"/>
      <c r="DO162" s="143"/>
      <c r="DP162" s="143"/>
      <c r="DQ162" s="143"/>
      <c r="DR162" s="143"/>
      <c r="DS162" s="143"/>
      <c r="DT162" s="143"/>
      <c r="DU162" s="143"/>
      <c r="DV162" s="143"/>
      <c r="DW162" s="143"/>
      <c r="DX162" s="143"/>
      <c r="DY162" s="143"/>
      <c r="DZ162" s="143"/>
      <c r="EA162" s="143"/>
      <c r="EB162" s="143"/>
      <c r="EC162" s="143"/>
      <c r="ED162" s="143"/>
      <c r="EE162" s="143"/>
      <c r="EF162" s="143"/>
      <c r="EG162" s="143"/>
      <c r="EH162" s="143"/>
      <c r="EI162" s="143"/>
      <c r="EJ162" s="143"/>
      <c r="EK162" s="143"/>
      <c r="EL162" s="143"/>
      <c r="EM162" s="143"/>
      <c r="EN162" s="143"/>
      <c r="EO162" s="143"/>
      <c r="EP162" s="143"/>
      <c r="EQ162" s="143"/>
      <c r="ER162" s="143"/>
      <c r="ES162" s="143"/>
      <c r="ET162" s="143"/>
      <c r="EU162" s="143"/>
      <c r="EV162" s="143"/>
      <c r="EW162" s="143"/>
      <c r="EX162" s="143"/>
      <c r="EY162" s="143"/>
      <c r="EZ162" s="143"/>
      <c r="FA162" s="143"/>
      <c r="FB162" s="143"/>
      <c r="FC162" s="143"/>
      <c r="FD162" s="143"/>
      <c r="FE162" s="143"/>
      <c r="FF162" s="143"/>
      <c r="FG162" s="143"/>
      <c r="FH162" s="143"/>
      <c r="FI162" s="143"/>
      <c r="FJ162" s="143"/>
      <c r="FK162" s="143"/>
      <c r="FL162" s="143"/>
      <c r="FM162" s="143"/>
      <c r="FN162" s="143"/>
      <c r="FO162" s="143"/>
      <c r="FP162" s="143"/>
      <c r="FQ162" s="143"/>
      <c r="FR162" s="143"/>
      <c r="FS162" s="143"/>
      <c r="FT162" s="143"/>
      <c r="FU162" s="143"/>
      <c r="FV162" s="143"/>
      <c r="FW162" s="143"/>
      <c r="FX162" s="143"/>
      <c r="FY162" s="143"/>
      <c r="FZ162" s="143"/>
      <c r="GA162" s="143"/>
      <c r="GB162" s="143"/>
      <c r="GC162" s="143"/>
      <c r="GD162" s="143"/>
      <c r="GE162" s="143"/>
      <c r="GF162" s="143"/>
      <c r="GG162" s="143"/>
      <c r="GH162" s="143"/>
      <c r="GI162" s="143"/>
      <c r="GJ162" s="143"/>
      <c r="GK162" s="143"/>
      <c r="GL162" s="143"/>
      <c r="GM162" s="143"/>
      <c r="GN162" s="143"/>
      <c r="GO162" s="143"/>
      <c r="GP162" s="143"/>
      <c r="GQ162" s="143"/>
      <c r="GR162" s="143"/>
      <c r="GS162" s="143"/>
      <c r="GT162" s="143"/>
      <c r="GU162" s="143"/>
    </row>
    <row r="163" spans="1:203" x14ac:dyDescent="0.25">
      <c r="A163" s="704" t="s">
        <v>26</v>
      </c>
      <c r="B163" s="704">
        <v>6752000</v>
      </c>
      <c r="C163" s="705">
        <v>7090</v>
      </c>
      <c r="D163" s="704"/>
      <c r="E163" s="704">
        <v>1670</v>
      </c>
      <c r="F163" s="704">
        <v>6</v>
      </c>
      <c r="G163" s="704">
        <v>3.43</v>
      </c>
      <c r="H163" s="704"/>
      <c r="I163" s="704"/>
      <c r="J163" s="704"/>
      <c r="K163" s="704"/>
      <c r="L163" s="704"/>
      <c r="M163" s="704"/>
      <c r="N163" s="704"/>
      <c r="O163" s="704"/>
      <c r="P163" s="405"/>
      <c r="Q163" s="431" t="str">
        <f t="shared" si="233"/>
        <v>----</v>
      </c>
      <c r="R163" s="776"/>
      <c r="S163" s="775"/>
      <c r="T163" s="384" t="str">
        <f t="shared" si="199"/>
        <v>----</v>
      </c>
      <c r="U163" s="428">
        <f t="shared" si="200"/>
        <v>-10</v>
      </c>
      <c r="V163" s="428" t="str">
        <f t="shared" si="201"/>
        <v>----</v>
      </c>
      <c r="W163" s="429">
        <f t="shared" si="202"/>
        <v>0</v>
      </c>
      <c r="X163" s="429">
        <f t="shared" si="203"/>
        <v>0</v>
      </c>
      <c r="Y163" s="429">
        <f t="shared" si="204"/>
        <v>0</v>
      </c>
      <c r="Z163" s="429">
        <f t="shared" si="205"/>
        <v>0</v>
      </c>
      <c r="AA163" s="429">
        <f t="shared" si="206"/>
        <v>0</v>
      </c>
      <c r="AB163" s="429">
        <f t="shared" si="207"/>
        <v>0</v>
      </c>
      <c r="AC163" s="429">
        <f t="shared" si="208"/>
        <v>0</v>
      </c>
      <c r="AD163" s="429">
        <f t="shared" si="209"/>
        <v>0</v>
      </c>
      <c r="AE163" s="429">
        <f t="shared" si="210"/>
        <v>0</v>
      </c>
      <c r="AF163" s="429">
        <f t="shared" si="211"/>
        <v>0</v>
      </c>
      <c r="AG163" s="429">
        <f t="shared" si="212"/>
        <v>0</v>
      </c>
      <c r="AH163" s="387">
        <f t="shared" si="213"/>
        <v>0</v>
      </c>
      <c r="AI163" s="792"/>
      <c r="AJ163" s="766"/>
      <c r="AK163" s="790"/>
      <c r="AL163" s="791"/>
      <c r="AM163" s="413">
        <f t="shared" si="214"/>
        <v>0</v>
      </c>
      <c r="AN163" s="30"/>
      <c r="AO163" s="371" t="str">
        <f t="shared" si="215"/>
        <v>----</v>
      </c>
      <c r="AP163" s="371" t="str">
        <f t="shared" si="216"/>
        <v>----</v>
      </c>
      <c r="AQ163" s="806" t="str">
        <f t="shared" si="217"/>
        <v>----</v>
      </c>
      <c r="AR163" s="806"/>
      <c r="AS163" s="431" t="str">
        <f t="shared" si="218"/>
        <v>----</v>
      </c>
      <c r="AT163" s="432" t="str">
        <f t="shared" si="219"/>
        <v xml:space="preserve"> </v>
      </c>
      <c r="AU163" s="433" t="str">
        <f t="shared" si="220"/>
        <v>----</v>
      </c>
      <c r="AV163" s="433" t="str">
        <f t="shared" si="221"/>
        <v>----</v>
      </c>
      <c r="AW163" s="433" t="str">
        <f t="shared" si="222"/>
        <v>----</v>
      </c>
      <c r="AX163" s="433" t="str">
        <f t="shared" si="223"/>
        <v>----</v>
      </c>
      <c r="AY163" s="432" t="str">
        <f t="shared" si="224"/>
        <v>----</v>
      </c>
      <c r="AZ163" s="432" t="str">
        <f t="shared" si="225"/>
        <v>----</v>
      </c>
      <c r="BA163" s="434" t="str">
        <f t="shared" si="226"/>
        <v>----</v>
      </c>
      <c r="BB163" s="435" t="str">
        <f t="shared" si="227"/>
        <v>----</v>
      </c>
      <c r="BC163" s="434" t="str">
        <f t="shared" si="228"/>
        <v>----</v>
      </c>
      <c r="BD163" s="434" t="str">
        <f t="shared" si="229"/>
        <v>----</v>
      </c>
      <c r="BE163" s="434" t="str">
        <f t="shared" si="230"/>
        <v>----</v>
      </c>
      <c r="BF163" s="436">
        <f t="shared" si="231"/>
        <v>0.01</v>
      </c>
      <c r="BG163" s="437">
        <f t="shared" si="232"/>
        <v>-10</v>
      </c>
      <c r="BH163" s="434"/>
      <c r="BI163" s="434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  <c r="DC163" s="143"/>
      <c r="DD163" s="143"/>
      <c r="DE163" s="143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T163" s="143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I163" s="143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  <c r="EW163" s="143"/>
      <c r="EX163" s="143"/>
      <c r="EY163" s="143"/>
      <c r="EZ163" s="143"/>
      <c r="FA163" s="143"/>
      <c r="FB163" s="143"/>
      <c r="FC163" s="143"/>
      <c r="FD163" s="143"/>
      <c r="FE163" s="143"/>
      <c r="FF163" s="143"/>
      <c r="FG163" s="143"/>
      <c r="FH163" s="143"/>
      <c r="FI163" s="143"/>
      <c r="FJ163" s="143"/>
      <c r="FK163" s="143"/>
      <c r="FL163" s="143"/>
      <c r="FM163" s="143"/>
      <c r="FN163" s="143"/>
      <c r="FO163" s="143"/>
      <c r="FP163" s="143"/>
      <c r="FQ163" s="143"/>
      <c r="FR163" s="143"/>
      <c r="FS163" s="143"/>
      <c r="FT163" s="143"/>
      <c r="FU163" s="143"/>
      <c r="FV163" s="143"/>
      <c r="FW163" s="143"/>
      <c r="FX163" s="143"/>
      <c r="FY163" s="143"/>
      <c r="FZ163" s="143"/>
      <c r="GA163" s="143"/>
      <c r="GB163" s="143"/>
      <c r="GC163" s="143"/>
      <c r="GD163" s="143"/>
      <c r="GE163" s="143"/>
      <c r="GF163" s="143"/>
      <c r="GG163" s="143"/>
      <c r="GH163" s="143"/>
      <c r="GI163" s="143"/>
      <c r="GJ163" s="143"/>
      <c r="GK163" s="143"/>
      <c r="GL163" s="143"/>
      <c r="GM163" s="143"/>
      <c r="GN163" s="143"/>
      <c r="GO163" s="143"/>
      <c r="GP163" s="143"/>
      <c r="GQ163" s="143"/>
      <c r="GR163" s="143"/>
      <c r="GS163" s="143"/>
      <c r="GT163" s="143"/>
      <c r="GU163" s="143"/>
    </row>
    <row r="164" spans="1:203" x14ac:dyDescent="0.25">
      <c r="A164" s="704" t="s">
        <v>26</v>
      </c>
      <c r="B164" s="704">
        <v>6752000</v>
      </c>
      <c r="C164" s="705">
        <v>7466</v>
      </c>
      <c r="D164" s="704"/>
      <c r="E164" s="704">
        <v>4510</v>
      </c>
      <c r="F164" s="704">
        <v>6</v>
      </c>
      <c r="G164" s="704">
        <v>5.3</v>
      </c>
      <c r="H164" s="704"/>
      <c r="I164" s="704"/>
      <c r="J164" s="704"/>
      <c r="K164" s="704"/>
      <c r="L164" s="704"/>
      <c r="M164" s="704"/>
      <c r="N164" s="704"/>
      <c r="O164" s="704"/>
      <c r="P164" s="405"/>
      <c r="Q164" s="431" t="str">
        <f t="shared" si="233"/>
        <v>----</v>
      </c>
      <c r="R164" s="776"/>
      <c r="S164" s="775"/>
      <c r="T164" s="384" t="str">
        <f t="shared" si="199"/>
        <v>----</v>
      </c>
      <c r="U164" s="428">
        <f t="shared" si="200"/>
        <v>-10</v>
      </c>
      <c r="V164" s="428" t="str">
        <f t="shared" si="201"/>
        <v>----</v>
      </c>
      <c r="W164" s="429">
        <f t="shared" si="202"/>
        <v>0</v>
      </c>
      <c r="X164" s="429">
        <f t="shared" si="203"/>
        <v>0</v>
      </c>
      <c r="Y164" s="429">
        <f t="shared" si="204"/>
        <v>0</v>
      </c>
      <c r="Z164" s="429">
        <f t="shared" si="205"/>
        <v>0</v>
      </c>
      <c r="AA164" s="429">
        <f t="shared" si="206"/>
        <v>0</v>
      </c>
      <c r="AB164" s="429">
        <f t="shared" si="207"/>
        <v>0</v>
      </c>
      <c r="AC164" s="429">
        <f t="shared" si="208"/>
        <v>0</v>
      </c>
      <c r="AD164" s="429">
        <f t="shared" si="209"/>
        <v>0</v>
      </c>
      <c r="AE164" s="429">
        <f t="shared" si="210"/>
        <v>0</v>
      </c>
      <c r="AF164" s="429">
        <f t="shared" si="211"/>
        <v>0</v>
      </c>
      <c r="AG164" s="429">
        <f t="shared" si="212"/>
        <v>0</v>
      </c>
      <c r="AH164" s="387">
        <f t="shared" si="213"/>
        <v>0</v>
      </c>
      <c r="AI164" s="792"/>
      <c r="AJ164" s="766"/>
      <c r="AK164" s="790"/>
      <c r="AL164" s="791"/>
      <c r="AM164" s="413">
        <f t="shared" si="214"/>
        <v>0</v>
      </c>
      <c r="AN164" s="30"/>
      <c r="AO164" s="371" t="str">
        <f t="shared" si="215"/>
        <v>----</v>
      </c>
      <c r="AP164" s="371" t="str">
        <f t="shared" si="216"/>
        <v>----</v>
      </c>
      <c r="AQ164" s="806" t="str">
        <f t="shared" si="217"/>
        <v>----</v>
      </c>
      <c r="AR164" s="806"/>
      <c r="AS164" s="431" t="str">
        <f t="shared" si="218"/>
        <v>----</v>
      </c>
      <c r="AT164" s="432" t="str">
        <f t="shared" si="219"/>
        <v xml:space="preserve"> </v>
      </c>
      <c r="AU164" s="433" t="str">
        <f t="shared" si="220"/>
        <v>----</v>
      </c>
      <c r="AV164" s="433" t="str">
        <f t="shared" si="221"/>
        <v>----</v>
      </c>
      <c r="AW164" s="433" t="str">
        <f t="shared" si="222"/>
        <v>----</v>
      </c>
      <c r="AX164" s="433" t="str">
        <f t="shared" si="223"/>
        <v>----</v>
      </c>
      <c r="AY164" s="432" t="str">
        <f t="shared" si="224"/>
        <v>----</v>
      </c>
      <c r="AZ164" s="432" t="str">
        <f t="shared" si="225"/>
        <v>----</v>
      </c>
      <c r="BA164" s="434" t="str">
        <f t="shared" si="226"/>
        <v>----</v>
      </c>
      <c r="BB164" s="435" t="str">
        <f t="shared" si="227"/>
        <v>----</v>
      </c>
      <c r="BC164" s="434" t="str">
        <f t="shared" si="228"/>
        <v>----</v>
      </c>
      <c r="BD164" s="434" t="str">
        <f t="shared" si="229"/>
        <v>----</v>
      </c>
      <c r="BE164" s="434" t="str">
        <f t="shared" si="230"/>
        <v>----</v>
      </c>
      <c r="BF164" s="436">
        <f t="shared" si="231"/>
        <v>0.01</v>
      </c>
      <c r="BG164" s="437">
        <f t="shared" si="232"/>
        <v>-10</v>
      </c>
      <c r="BH164" s="434"/>
      <c r="BI164" s="434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  <c r="EW164" s="143"/>
      <c r="EX164" s="143"/>
      <c r="EY164" s="143"/>
      <c r="EZ164" s="143"/>
      <c r="FA164" s="143"/>
      <c r="FB164" s="143"/>
      <c r="FC164" s="143"/>
      <c r="FD164" s="143"/>
      <c r="FE164" s="143"/>
      <c r="FF164" s="143"/>
      <c r="FG164" s="143"/>
      <c r="FH164" s="143"/>
      <c r="FI164" s="143"/>
      <c r="FJ164" s="143"/>
      <c r="FK164" s="143"/>
      <c r="FL164" s="143"/>
      <c r="FM164" s="143"/>
      <c r="FN164" s="143"/>
      <c r="FO164" s="143"/>
      <c r="FP164" s="143"/>
      <c r="FQ164" s="143"/>
      <c r="FR164" s="143"/>
      <c r="FS164" s="143"/>
      <c r="FT164" s="143"/>
      <c r="FU164" s="143"/>
      <c r="FV164" s="143"/>
      <c r="FW164" s="143"/>
      <c r="FX164" s="143"/>
      <c r="FY164" s="143"/>
      <c r="FZ164" s="143"/>
      <c r="GA164" s="143"/>
      <c r="GB164" s="143"/>
      <c r="GC164" s="143"/>
      <c r="GD164" s="143"/>
      <c r="GE164" s="143"/>
      <c r="GF164" s="143"/>
      <c r="GG164" s="143"/>
      <c r="GH164" s="143"/>
      <c r="GI164" s="143"/>
      <c r="GJ164" s="143"/>
      <c r="GK164" s="143"/>
      <c r="GL164" s="143"/>
      <c r="GM164" s="143"/>
      <c r="GN164" s="143"/>
      <c r="GO164" s="143"/>
      <c r="GP164" s="143"/>
      <c r="GQ164" s="143"/>
      <c r="GR164" s="143"/>
      <c r="GS164" s="143"/>
      <c r="GT164" s="143"/>
      <c r="GU164" s="143"/>
    </row>
    <row r="165" spans="1:203" x14ac:dyDescent="0.25">
      <c r="A165" s="704" t="s">
        <v>26</v>
      </c>
      <c r="B165" s="704">
        <v>6752000</v>
      </c>
      <c r="C165" s="705">
        <v>7830</v>
      </c>
      <c r="D165" s="704"/>
      <c r="E165" s="704">
        <v>5230</v>
      </c>
      <c r="F165" s="704">
        <v>6</v>
      </c>
      <c r="G165" s="704">
        <v>5.76</v>
      </c>
      <c r="H165" s="704"/>
      <c r="I165" s="704"/>
      <c r="J165" s="704"/>
      <c r="K165" s="704"/>
      <c r="L165" s="704"/>
      <c r="M165" s="704"/>
      <c r="N165" s="704"/>
      <c r="O165" s="704"/>
      <c r="P165" s="405"/>
      <c r="Q165" s="431" t="str">
        <f t="shared" si="233"/>
        <v>----</v>
      </c>
      <c r="R165" s="776"/>
      <c r="S165" s="775"/>
      <c r="T165" s="384" t="str">
        <f t="shared" si="199"/>
        <v>----</v>
      </c>
      <c r="U165" s="428">
        <f t="shared" si="200"/>
        <v>-10</v>
      </c>
      <c r="V165" s="428" t="str">
        <f t="shared" si="201"/>
        <v>----</v>
      </c>
      <c r="W165" s="429">
        <f t="shared" si="202"/>
        <v>0</v>
      </c>
      <c r="X165" s="429">
        <f t="shared" si="203"/>
        <v>0</v>
      </c>
      <c r="Y165" s="429">
        <f t="shared" si="204"/>
        <v>0</v>
      </c>
      <c r="Z165" s="429">
        <f t="shared" si="205"/>
        <v>0</v>
      </c>
      <c r="AA165" s="429">
        <f t="shared" si="206"/>
        <v>0</v>
      </c>
      <c r="AB165" s="429">
        <f t="shared" si="207"/>
        <v>0</v>
      </c>
      <c r="AC165" s="429">
        <f t="shared" si="208"/>
        <v>0</v>
      </c>
      <c r="AD165" s="429">
        <f t="shared" si="209"/>
        <v>0</v>
      </c>
      <c r="AE165" s="429">
        <f t="shared" si="210"/>
        <v>0</v>
      </c>
      <c r="AF165" s="429">
        <f t="shared" si="211"/>
        <v>0</v>
      </c>
      <c r="AG165" s="429">
        <f t="shared" si="212"/>
        <v>0</v>
      </c>
      <c r="AH165" s="387">
        <f t="shared" si="213"/>
        <v>0</v>
      </c>
      <c r="AI165" s="792"/>
      <c r="AJ165" s="766"/>
      <c r="AK165" s="790"/>
      <c r="AL165" s="791"/>
      <c r="AM165" s="413">
        <f t="shared" si="214"/>
        <v>0</v>
      </c>
      <c r="AN165" s="30"/>
      <c r="AO165" s="371" t="str">
        <f t="shared" si="215"/>
        <v>----</v>
      </c>
      <c r="AP165" s="371" t="str">
        <f t="shared" si="216"/>
        <v>----</v>
      </c>
      <c r="AQ165" s="806" t="str">
        <f t="shared" si="217"/>
        <v>----</v>
      </c>
      <c r="AR165" s="806"/>
      <c r="AS165" s="431" t="str">
        <f t="shared" si="218"/>
        <v>----</v>
      </c>
      <c r="AT165" s="432" t="str">
        <f t="shared" si="219"/>
        <v xml:space="preserve"> </v>
      </c>
      <c r="AU165" s="433" t="str">
        <f t="shared" si="220"/>
        <v>----</v>
      </c>
      <c r="AV165" s="433" t="str">
        <f t="shared" si="221"/>
        <v>----</v>
      </c>
      <c r="AW165" s="433" t="str">
        <f t="shared" si="222"/>
        <v>----</v>
      </c>
      <c r="AX165" s="433" t="str">
        <f t="shared" si="223"/>
        <v>----</v>
      </c>
      <c r="AY165" s="432" t="str">
        <f t="shared" si="224"/>
        <v>----</v>
      </c>
      <c r="AZ165" s="432" t="str">
        <f t="shared" si="225"/>
        <v>----</v>
      </c>
      <c r="BA165" s="434" t="str">
        <f t="shared" si="226"/>
        <v>----</v>
      </c>
      <c r="BB165" s="435" t="str">
        <f t="shared" si="227"/>
        <v>----</v>
      </c>
      <c r="BC165" s="434" t="str">
        <f t="shared" si="228"/>
        <v>----</v>
      </c>
      <c r="BD165" s="434" t="str">
        <f t="shared" si="229"/>
        <v>----</v>
      </c>
      <c r="BE165" s="434" t="str">
        <f t="shared" si="230"/>
        <v>----</v>
      </c>
      <c r="BF165" s="436">
        <f t="shared" si="231"/>
        <v>0.01</v>
      </c>
      <c r="BG165" s="437">
        <f t="shared" si="232"/>
        <v>-10</v>
      </c>
      <c r="BH165" s="434"/>
      <c r="BI165" s="434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3"/>
      <c r="CG165" s="143"/>
      <c r="CH165" s="143"/>
      <c r="CI165" s="143"/>
      <c r="CJ165" s="143"/>
      <c r="CK165" s="143"/>
      <c r="CL165" s="143"/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  <c r="DC165" s="143"/>
      <c r="DD165" s="143"/>
      <c r="DE165" s="143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X165" s="143"/>
      <c r="EY165" s="143"/>
      <c r="EZ165" s="143"/>
      <c r="FA165" s="143"/>
      <c r="FB165" s="143"/>
      <c r="FC165" s="143"/>
      <c r="FD165" s="143"/>
      <c r="FE165" s="143"/>
      <c r="FF165" s="143"/>
      <c r="FG165" s="143"/>
      <c r="FH165" s="143"/>
      <c r="FI165" s="143"/>
      <c r="FJ165" s="143"/>
      <c r="FK165" s="143"/>
      <c r="FL165" s="143"/>
      <c r="FM165" s="143"/>
      <c r="FN165" s="143"/>
      <c r="FO165" s="143"/>
      <c r="FP165" s="143"/>
      <c r="FQ165" s="143"/>
      <c r="FR165" s="143"/>
      <c r="FS165" s="143"/>
      <c r="FT165" s="143"/>
      <c r="FU165" s="143"/>
      <c r="FV165" s="143"/>
      <c r="FW165" s="143"/>
      <c r="FX165" s="143"/>
      <c r="FY165" s="143"/>
      <c r="FZ165" s="143"/>
      <c r="GA165" s="143"/>
      <c r="GB165" s="143"/>
      <c r="GC165" s="143"/>
      <c r="GD165" s="143"/>
      <c r="GE165" s="143"/>
      <c r="GF165" s="143"/>
      <c r="GG165" s="143"/>
      <c r="GH165" s="143"/>
      <c r="GI165" s="143"/>
      <c r="GJ165" s="143"/>
      <c r="GK165" s="143"/>
      <c r="GL165" s="143"/>
      <c r="GM165" s="143"/>
      <c r="GN165" s="143"/>
      <c r="GO165" s="143"/>
      <c r="GP165" s="143"/>
      <c r="GQ165" s="143"/>
      <c r="GR165" s="143"/>
      <c r="GS165" s="143"/>
      <c r="GT165" s="143"/>
      <c r="GU165" s="143"/>
    </row>
    <row r="166" spans="1:203" x14ac:dyDescent="0.25">
      <c r="A166" s="704" t="s">
        <v>26</v>
      </c>
      <c r="B166" s="704">
        <v>6752000</v>
      </c>
      <c r="C166" s="705">
        <v>8201</v>
      </c>
      <c r="D166" s="704"/>
      <c r="E166" s="704">
        <v>4450</v>
      </c>
      <c r="F166" s="704">
        <v>6</v>
      </c>
      <c r="G166" s="704">
        <v>5.3</v>
      </c>
      <c r="H166" s="704"/>
      <c r="I166" s="704"/>
      <c r="J166" s="704"/>
      <c r="K166" s="704"/>
      <c r="L166" s="704"/>
      <c r="M166" s="704"/>
      <c r="N166" s="704"/>
      <c r="O166" s="704"/>
      <c r="P166" s="405"/>
      <c r="Q166" s="431" t="str">
        <f t="shared" si="233"/>
        <v>----</v>
      </c>
      <c r="R166" s="776"/>
      <c r="S166" s="775"/>
      <c r="T166" s="384" t="str">
        <f t="shared" si="199"/>
        <v>----</v>
      </c>
      <c r="U166" s="428">
        <f t="shared" si="200"/>
        <v>-10</v>
      </c>
      <c r="V166" s="428" t="str">
        <f t="shared" si="201"/>
        <v>----</v>
      </c>
      <c r="W166" s="429">
        <f t="shared" si="202"/>
        <v>0</v>
      </c>
      <c r="X166" s="429">
        <f t="shared" si="203"/>
        <v>0</v>
      </c>
      <c r="Y166" s="429">
        <f t="shared" si="204"/>
        <v>0</v>
      </c>
      <c r="Z166" s="429">
        <f t="shared" si="205"/>
        <v>0</v>
      </c>
      <c r="AA166" s="429">
        <f t="shared" si="206"/>
        <v>0</v>
      </c>
      <c r="AB166" s="429">
        <f t="shared" si="207"/>
        <v>0</v>
      </c>
      <c r="AC166" s="429">
        <f t="shared" si="208"/>
        <v>0</v>
      </c>
      <c r="AD166" s="429">
        <f t="shared" si="209"/>
        <v>0</v>
      </c>
      <c r="AE166" s="429">
        <f t="shared" si="210"/>
        <v>0</v>
      </c>
      <c r="AF166" s="429">
        <f t="shared" si="211"/>
        <v>0</v>
      </c>
      <c r="AG166" s="429">
        <f t="shared" si="212"/>
        <v>0</v>
      </c>
      <c r="AH166" s="387">
        <f t="shared" si="213"/>
        <v>0</v>
      </c>
      <c r="AI166" s="792"/>
      <c r="AJ166" s="766"/>
      <c r="AK166" s="790"/>
      <c r="AL166" s="791"/>
      <c r="AM166" s="413">
        <f t="shared" si="214"/>
        <v>0</v>
      </c>
      <c r="AN166" s="30"/>
      <c r="AO166" s="371" t="str">
        <f t="shared" si="215"/>
        <v>----</v>
      </c>
      <c r="AP166" s="371" t="str">
        <f t="shared" si="216"/>
        <v>----</v>
      </c>
      <c r="AQ166" s="806" t="str">
        <f t="shared" si="217"/>
        <v>----</v>
      </c>
      <c r="AR166" s="806"/>
      <c r="AS166" s="431" t="str">
        <f t="shared" si="218"/>
        <v>----</v>
      </c>
      <c r="AT166" s="432" t="str">
        <f t="shared" si="219"/>
        <v xml:space="preserve"> </v>
      </c>
      <c r="AU166" s="433" t="str">
        <f t="shared" si="220"/>
        <v>----</v>
      </c>
      <c r="AV166" s="433" t="str">
        <f t="shared" si="221"/>
        <v>----</v>
      </c>
      <c r="AW166" s="433" t="str">
        <f t="shared" si="222"/>
        <v>----</v>
      </c>
      <c r="AX166" s="433" t="str">
        <f t="shared" si="223"/>
        <v>----</v>
      </c>
      <c r="AY166" s="432" t="str">
        <f t="shared" si="224"/>
        <v>----</v>
      </c>
      <c r="AZ166" s="432" t="str">
        <f t="shared" si="225"/>
        <v>----</v>
      </c>
      <c r="BA166" s="434" t="str">
        <f t="shared" si="226"/>
        <v>----</v>
      </c>
      <c r="BB166" s="435" t="str">
        <f t="shared" si="227"/>
        <v>----</v>
      </c>
      <c r="BC166" s="434" t="str">
        <f t="shared" si="228"/>
        <v>----</v>
      </c>
      <c r="BD166" s="434" t="str">
        <f t="shared" si="229"/>
        <v>----</v>
      </c>
      <c r="BE166" s="434" t="str">
        <f t="shared" si="230"/>
        <v>----</v>
      </c>
      <c r="BF166" s="436">
        <f t="shared" si="231"/>
        <v>0.01</v>
      </c>
      <c r="BG166" s="437">
        <f t="shared" si="232"/>
        <v>-10</v>
      </c>
      <c r="BH166" s="434"/>
      <c r="BI166" s="434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  <c r="EW166" s="143"/>
      <c r="EX166" s="143"/>
      <c r="EY166" s="143"/>
      <c r="EZ166" s="143"/>
      <c r="FA166" s="143"/>
      <c r="FB166" s="143"/>
      <c r="FC166" s="143"/>
      <c r="FD166" s="143"/>
      <c r="FE166" s="143"/>
      <c r="FF166" s="143"/>
      <c r="FG166" s="143"/>
      <c r="FH166" s="143"/>
      <c r="FI166" s="143"/>
      <c r="FJ166" s="143"/>
      <c r="FK166" s="143"/>
      <c r="FL166" s="143"/>
      <c r="FM166" s="143"/>
      <c r="FN166" s="143"/>
      <c r="FO166" s="143"/>
      <c r="FP166" s="143"/>
      <c r="FQ166" s="143"/>
      <c r="FR166" s="143"/>
      <c r="FS166" s="143"/>
      <c r="FT166" s="143"/>
      <c r="FU166" s="143"/>
      <c r="FV166" s="143"/>
      <c r="FW166" s="143"/>
      <c r="FX166" s="143"/>
      <c r="FY166" s="143"/>
      <c r="FZ166" s="143"/>
      <c r="GA166" s="143"/>
      <c r="GB166" s="143"/>
      <c r="GC166" s="143"/>
      <c r="GD166" s="143"/>
      <c r="GE166" s="143"/>
      <c r="GF166" s="143"/>
      <c r="GG166" s="143"/>
      <c r="GH166" s="143"/>
      <c r="GI166" s="143"/>
      <c r="GJ166" s="143"/>
      <c r="GK166" s="143"/>
      <c r="GL166" s="143"/>
      <c r="GM166" s="143"/>
      <c r="GN166" s="143"/>
      <c r="GO166" s="143"/>
      <c r="GP166" s="143"/>
      <c r="GQ166" s="143"/>
      <c r="GR166" s="143"/>
      <c r="GS166" s="143"/>
      <c r="GT166" s="143"/>
      <c r="GU166" s="143"/>
    </row>
    <row r="167" spans="1:203" x14ac:dyDescent="0.25">
      <c r="A167" s="704" t="s">
        <v>26</v>
      </c>
      <c r="B167" s="704">
        <v>6752000</v>
      </c>
      <c r="C167" s="705">
        <v>8567</v>
      </c>
      <c r="D167" s="704"/>
      <c r="E167" s="704">
        <v>8550</v>
      </c>
      <c r="F167" s="704">
        <v>6</v>
      </c>
      <c r="G167" s="704">
        <v>7.4</v>
      </c>
      <c r="H167" s="704"/>
      <c r="I167" s="704"/>
      <c r="J167" s="704"/>
      <c r="K167" s="704"/>
      <c r="L167" s="704"/>
      <c r="M167" s="704"/>
      <c r="N167" s="704"/>
      <c r="O167" s="704"/>
      <c r="P167" s="405"/>
      <c r="Q167" s="431" t="str">
        <f t="shared" si="233"/>
        <v>----</v>
      </c>
      <c r="R167" s="776"/>
      <c r="S167" s="775"/>
      <c r="T167" s="384" t="str">
        <f t="shared" si="199"/>
        <v>----</v>
      </c>
      <c r="U167" s="428">
        <f t="shared" si="200"/>
        <v>-10</v>
      </c>
      <c r="V167" s="428" t="str">
        <f t="shared" si="201"/>
        <v>----</v>
      </c>
      <c r="W167" s="429">
        <f t="shared" si="202"/>
        <v>0</v>
      </c>
      <c r="X167" s="429">
        <f t="shared" si="203"/>
        <v>0</v>
      </c>
      <c r="Y167" s="429">
        <f t="shared" si="204"/>
        <v>0</v>
      </c>
      <c r="Z167" s="429">
        <f t="shared" si="205"/>
        <v>0</v>
      </c>
      <c r="AA167" s="429">
        <f t="shared" si="206"/>
        <v>0</v>
      </c>
      <c r="AB167" s="429">
        <f t="shared" si="207"/>
        <v>0</v>
      </c>
      <c r="AC167" s="429">
        <f t="shared" si="208"/>
        <v>0</v>
      </c>
      <c r="AD167" s="429">
        <f t="shared" si="209"/>
        <v>0</v>
      </c>
      <c r="AE167" s="429">
        <f t="shared" si="210"/>
        <v>0</v>
      </c>
      <c r="AF167" s="429">
        <f t="shared" si="211"/>
        <v>0</v>
      </c>
      <c r="AG167" s="429">
        <f t="shared" si="212"/>
        <v>0</v>
      </c>
      <c r="AH167" s="387">
        <f t="shared" si="213"/>
        <v>0</v>
      </c>
      <c r="AI167" s="792"/>
      <c r="AJ167" s="766"/>
      <c r="AK167" s="790"/>
      <c r="AL167" s="791"/>
      <c r="AM167" s="413">
        <f t="shared" si="214"/>
        <v>0</v>
      </c>
      <c r="AN167" s="30"/>
      <c r="AO167" s="371" t="str">
        <f t="shared" si="215"/>
        <v>----</v>
      </c>
      <c r="AP167" s="371" t="str">
        <f t="shared" si="216"/>
        <v>----</v>
      </c>
      <c r="AQ167" s="806" t="str">
        <f t="shared" si="217"/>
        <v>----</v>
      </c>
      <c r="AR167" s="806"/>
      <c r="AS167" s="431" t="str">
        <f t="shared" si="218"/>
        <v>----</v>
      </c>
      <c r="AT167" s="432" t="str">
        <f t="shared" si="219"/>
        <v xml:space="preserve"> </v>
      </c>
      <c r="AU167" s="433" t="str">
        <f t="shared" si="220"/>
        <v>----</v>
      </c>
      <c r="AV167" s="433" t="str">
        <f t="shared" si="221"/>
        <v>----</v>
      </c>
      <c r="AW167" s="433" t="str">
        <f t="shared" si="222"/>
        <v>----</v>
      </c>
      <c r="AX167" s="433" t="str">
        <f t="shared" si="223"/>
        <v>----</v>
      </c>
      <c r="AY167" s="432" t="str">
        <f t="shared" si="224"/>
        <v>----</v>
      </c>
      <c r="AZ167" s="432" t="str">
        <f t="shared" si="225"/>
        <v>----</v>
      </c>
      <c r="BA167" s="434" t="str">
        <f t="shared" si="226"/>
        <v>----</v>
      </c>
      <c r="BB167" s="435" t="str">
        <f t="shared" si="227"/>
        <v>----</v>
      </c>
      <c r="BC167" s="434" t="str">
        <f t="shared" si="228"/>
        <v>----</v>
      </c>
      <c r="BD167" s="434" t="str">
        <f t="shared" si="229"/>
        <v>----</v>
      </c>
      <c r="BE167" s="434" t="str">
        <f t="shared" si="230"/>
        <v>----</v>
      </c>
      <c r="BF167" s="436">
        <f t="shared" si="231"/>
        <v>0.01</v>
      </c>
      <c r="BG167" s="437">
        <f t="shared" si="232"/>
        <v>-10</v>
      </c>
      <c r="BH167" s="434"/>
      <c r="BI167" s="434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  <c r="EW167" s="143"/>
      <c r="EX167" s="143"/>
      <c r="EY167" s="143"/>
      <c r="EZ167" s="143"/>
      <c r="FA167" s="143"/>
      <c r="FB167" s="143"/>
      <c r="FC167" s="143"/>
      <c r="FD167" s="143"/>
      <c r="FE167" s="143"/>
      <c r="FF167" s="143"/>
      <c r="FG167" s="143"/>
      <c r="FH167" s="143"/>
      <c r="FI167" s="143"/>
      <c r="FJ167" s="143"/>
      <c r="FK167" s="143"/>
      <c r="FL167" s="143"/>
      <c r="FM167" s="143"/>
      <c r="FN167" s="143"/>
      <c r="FO167" s="143"/>
      <c r="FP167" s="143"/>
      <c r="FQ167" s="143"/>
      <c r="FR167" s="143"/>
      <c r="FS167" s="143"/>
      <c r="FT167" s="143"/>
      <c r="FU167" s="143"/>
      <c r="FV167" s="143"/>
      <c r="FW167" s="143"/>
      <c r="FX167" s="143"/>
      <c r="FY167" s="143"/>
      <c r="FZ167" s="143"/>
      <c r="GA167" s="143"/>
      <c r="GB167" s="143"/>
      <c r="GC167" s="143"/>
      <c r="GD167" s="143"/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</row>
    <row r="168" spans="1:203" x14ac:dyDescent="0.25">
      <c r="A168" s="704" t="s">
        <v>26</v>
      </c>
      <c r="B168" s="704">
        <v>6752000</v>
      </c>
      <c r="C168" s="705">
        <v>8932</v>
      </c>
      <c r="D168" s="704"/>
      <c r="E168" s="704">
        <v>7440</v>
      </c>
      <c r="F168" s="704">
        <v>6</v>
      </c>
      <c r="G168" s="704">
        <v>6.9</v>
      </c>
      <c r="H168" s="704"/>
      <c r="I168" s="704"/>
      <c r="J168" s="704"/>
      <c r="K168" s="704"/>
      <c r="L168" s="704"/>
      <c r="M168" s="704"/>
      <c r="N168" s="704"/>
      <c r="O168" s="704"/>
      <c r="P168" s="405"/>
      <c r="Q168" s="431" t="str">
        <f t="shared" si="233"/>
        <v>----</v>
      </c>
      <c r="R168" s="776"/>
      <c r="S168" s="775"/>
      <c r="T168" s="384" t="str">
        <f t="shared" si="199"/>
        <v>----</v>
      </c>
      <c r="U168" s="428">
        <f t="shared" si="200"/>
        <v>-10</v>
      </c>
      <c r="V168" s="428" t="str">
        <f t="shared" si="201"/>
        <v>----</v>
      </c>
      <c r="W168" s="429">
        <f t="shared" si="202"/>
        <v>0</v>
      </c>
      <c r="X168" s="429">
        <f t="shared" si="203"/>
        <v>0</v>
      </c>
      <c r="Y168" s="429">
        <f t="shared" si="204"/>
        <v>0</v>
      </c>
      <c r="Z168" s="429">
        <f t="shared" si="205"/>
        <v>0</v>
      </c>
      <c r="AA168" s="429">
        <f t="shared" si="206"/>
        <v>0</v>
      </c>
      <c r="AB168" s="429">
        <f t="shared" si="207"/>
        <v>0</v>
      </c>
      <c r="AC168" s="429">
        <f t="shared" si="208"/>
        <v>0</v>
      </c>
      <c r="AD168" s="429">
        <f t="shared" si="209"/>
        <v>0</v>
      </c>
      <c r="AE168" s="429">
        <f t="shared" si="210"/>
        <v>0</v>
      </c>
      <c r="AF168" s="429">
        <f t="shared" si="211"/>
        <v>0</v>
      </c>
      <c r="AG168" s="429">
        <f t="shared" si="212"/>
        <v>0</v>
      </c>
      <c r="AH168" s="387">
        <f t="shared" si="213"/>
        <v>0</v>
      </c>
      <c r="AI168" s="792"/>
      <c r="AJ168" s="766"/>
      <c r="AK168" s="790"/>
      <c r="AL168" s="791"/>
      <c r="AM168" s="413">
        <f t="shared" si="214"/>
        <v>0</v>
      </c>
      <c r="AN168" s="30"/>
      <c r="AO168" s="371" t="str">
        <f t="shared" si="215"/>
        <v>----</v>
      </c>
      <c r="AP168" s="371" t="str">
        <f t="shared" si="216"/>
        <v>----</v>
      </c>
      <c r="AQ168" s="806" t="str">
        <f t="shared" si="217"/>
        <v>----</v>
      </c>
      <c r="AR168" s="806"/>
      <c r="AS168" s="431" t="str">
        <f t="shared" si="218"/>
        <v>----</v>
      </c>
      <c r="AT168" s="432" t="str">
        <f t="shared" si="219"/>
        <v xml:space="preserve"> </v>
      </c>
      <c r="AU168" s="433" t="str">
        <f t="shared" si="220"/>
        <v>----</v>
      </c>
      <c r="AV168" s="433" t="str">
        <f t="shared" si="221"/>
        <v>----</v>
      </c>
      <c r="AW168" s="433" t="str">
        <f t="shared" si="222"/>
        <v>----</v>
      </c>
      <c r="AX168" s="433" t="str">
        <f t="shared" si="223"/>
        <v>----</v>
      </c>
      <c r="AY168" s="432" t="str">
        <f t="shared" si="224"/>
        <v>----</v>
      </c>
      <c r="AZ168" s="432" t="str">
        <f t="shared" si="225"/>
        <v>----</v>
      </c>
      <c r="BA168" s="434" t="str">
        <f t="shared" si="226"/>
        <v>----</v>
      </c>
      <c r="BB168" s="435" t="str">
        <f t="shared" si="227"/>
        <v>----</v>
      </c>
      <c r="BC168" s="434" t="str">
        <f t="shared" si="228"/>
        <v>----</v>
      </c>
      <c r="BD168" s="434" t="str">
        <f t="shared" si="229"/>
        <v>----</v>
      </c>
      <c r="BE168" s="434" t="str">
        <f t="shared" si="230"/>
        <v>----</v>
      </c>
      <c r="BF168" s="436">
        <f t="shared" si="231"/>
        <v>0.01</v>
      </c>
      <c r="BG168" s="437">
        <f t="shared" si="232"/>
        <v>-10</v>
      </c>
      <c r="BH168" s="434"/>
      <c r="BI168" s="434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  <c r="ET168" s="143"/>
      <c r="EU168" s="143"/>
      <c r="EV168" s="143"/>
      <c r="EW168" s="143"/>
      <c r="EX168" s="143"/>
      <c r="EY168" s="143"/>
      <c r="EZ168" s="143"/>
      <c r="FA168" s="143"/>
      <c r="FB168" s="143"/>
      <c r="FC168" s="143"/>
      <c r="FD168" s="143"/>
      <c r="FE168" s="143"/>
      <c r="FF168" s="143"/>
      <c r="FG168" s="143"/>
      <c r="FH168" s="143"/>
      <c r="FI168" s="143"/>
      <c r="FJ168" s="143"/>
      <c r="FK168" s="143"/>
      <c r="FL168" s="143"/>
      <c r="FM168" s="143"/>
      <c r="FN168" s="143"/>
      <c r="FO168" s="143"/>
      <c r="FP168" s="143"/>
      <c r="FQ168" s="143"/>
      <c r="FR168" s="143"/>
      <c r="FS168" s="143"/>
      <c r="FT168" s="143"/>
      <c r="FU168" s="143"/>
      <c r="FV168" s="143"/>
      <c r="FW168" s="143"/>
      <c r="FX168" s="143"/>
      <c r="FY168" s="143"/>
      <c r="FZ168" s="143"/>
      <c r="GA168" s="143"/>
      <c r="GB168" s="143"/>
      <c r="GC168" s="143"/>
      <c r="GD168" s="143"/>
      <c r="GE168" s="143"/>
      <c r="GF168" s="143"/>
      <c r="GG168" s="143"/>
      <c r="GH168" s="143"/>
      <c r="GI168" s="143"/>
      <c r="GJ168" s="143"/>
      <c r="GK168" s="143"/>
      <c r="GL168" s="143"/>
      <c r="GM168" s="143"/>
      <c r="GN168" s="143"/>
      <c r="GO168" s="143"/>
      <c r="GP168" s="143"/>
      <c r="GQ168" s="143"/>
      <c r="GR168" s="143"/>
      <c r="GS168" s="143"/>
      <c r="GT168" s="143"/>
      <c r="GU168" s="143"/>
    </row>
    <row r="169" spans="1:203" x14ac:dyDescent="0.25">
      <c r="A169" s="704" t="s">
        <v>26</v>
      </c>
      <c r="B169" s="704">
        <v>6752000</v>
      </c>
      <c r="C169" s="705">
        <v>9305</v>
      </c>
      <c r="D169" s="704"/>
      <c r="E169" s="704">
        <v>1780</v>
      </c>
      <c r="F169" s="704">
        <v>6</v>
      </c>
      <c r="G169" s="704">
        <v>3.72</v>
      </c>
      <c r="H169" s="704"/>
      <c r="I169" s="704"/>
      <c r="J169" s="704"/>
      <c r="K169" s="704"/>
      <c r="L169" s="704"/>
      <c r="M169" s="704"/>
      <c r="N169" s="704"/>
      <c r="O169" s="704"/>
      <c r="P169" s="405"/>
      <c r="Q169" s="431" t="str">
        <f t="shared" si="233"/>
        <v>----</v>
      </c>
      <c r="R169" s="776"/>
      <c r="S169" s="775"/>
      <c r="T169" s="384" t="str">
        <f t="shared" si="199"/>
        <v>----</v>
      </c>
      <c r="U169" s="428">
        <f t="shared" si="200"/>
        <v>-10</v>
      </c>
      <c r="V169" s="428" t="str">
        <f t="shared" si="201"/>
        <v>----</v>
      </c>
      <c r="W169" s="429">
        <f t="shared" si="202"/>
        <v>0</v>
      </c>
      <c r="X169" s="429">
        <f t="shared" si="203"/>
        <v>0</v>
      </c>
      <c r="Y169" s="429">
        <f t="shared" si="204"/>
        <v>0</v>
      </c>
      <c r="Z169" s="429">
        <f t="shared" si="205"/>
        <v>0</v>
      </c>
      <c r="AA169" s="429">
        <f t="shared" si="206"/>
        <v>0</v>
      </c>
      <c r="AB169" s="429">
        <f t="shared" si="207"/>
        <v>0</v>
      </c>
      <c r="AC169" s="429">
        <f t="shared" si="208"/>
        <v>0</v>
      </c>
      <c r="AD169" s="429">
        <f t="shared" si="209"/>
        <v>0</v>
      </c>
      <c r="AE169" s="429">
        <f t="shared" si="210"/>
        <v>0</v>
      </c>
      <c r="AF169" s="429">
        <f t="shared" si="211"/>
        <v>0</v>
      </c>
      <c r="AG169" s="429">
        <f t="shared" si="212"/>
        <v>0</v>
      </c>
      <c r="AH169" s="387">
        <f t="shared" si="213"/>
        <v>0</v>
      </c>
      <c r="AI169" s="792"/>
      <c r="AJ169" s="766"/>
      <c r="AK169" s="790"/>
      <c r="AL169" s="791"/>
      <c r="AM169" s="413">
        <f t="shared" si="214"/>
        <v>0</v>
      </c>
      <c r="AN169" s="30"/>
      <c r="AO169" s="371" t="str">
        <f t="shared" si="215"/>
        <v>----</v>
      </c>
      <c r="AP169" s="371" t="str">
        <f t="shared" si="216"/>
        <v>----</v>
      </c>
      <c r="AQ169" s="806" t="str">
        <f t="shared" si="217"/>
        <v>----</v>
      </c>
      <c r="AR169" s="806"/>
      <c r="AS169" s="431" t="str">
        <f t="shared" si="218"/>
        <v>----</v>
      </c>
      <c r="AT169" s="432" t="str">
        <f t="shared" si="219"/>
        <v xml:space="preserve"> </v>
      </c>
      <c r="AU169" s="433" t="str">
        <f t="shared" si="220"/>
        <v>----</v>
      </c>
      <c r="AV169" s="433" t="str">
        <f t="shared" si="221"/>
        <v>----</v>
      </c>
      <c r="AW169" s="433" t="str">
        <f t="shared" si="222"/>
        <v>----</v>
      </c>
      <c r="AX169" s="433" t="str">
        <f t="shared" si="223"/>
        <v>----</v>
      </c>
      <c r="AY169" s="432" t="str">
        <f t="shared" si="224"/>
        <v>----</v>
      </c>
      <c r="AZ169" s="432" t="str">
        <f t="shared" si="225"/>
        <v>----</v>
      </c>
      <c r="BA169" s="434" t="str">
        <f t="shared" si="226"/>
        <v>----</v>
      </c>
      <c r="BB169" s="435" t="str">
        <f t="shared" si="227"/>
        <v>----</v>
      </c>
      <c r="BC169" s="434" t="str">
        <f t="shared" si="228"/>
        <v>----</v>
      </c>
      <c r="BD169" s="434" t="str">
        <f t="shared" si="229"/>
        <v>----</v>
      </c>
      <c r="BE169" s="434" t="str">
        <f t="shared" si="230"/>
        <v>----</v>
      </c>
      <c r="BF169" s="436">
        <f t="shared" si="231"/>
        <v>0.01</v>
      </c>
      <c r="BG169" s="437">
        <f t="shared" si="232"/>
        <v>-10</v>
      </c>
      <c r="BH169" s="434"/>
      <c r="BI169" s="434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3"/>
      <c r="CH169" s="143"/>
      <c r="CI169" s="143"/>
      <c r="CJ169" s="143"/>
      <c r="CK169" s="143"/>
      <c r="CL169" s="143"/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43"/>
      <c r="DK169" s="143"/>
      <c r="DL169" s="143"/>
      <c r="DM169" s="143"/>
      <c r="DN169" s="143"/>
      <c r="DO169" s="143"/>
      <c r="DP169" s="143"/>
      <c r="DQ169" s="143"/>
      <c r="DR169" s="143"/>
      <c r="DS169" s="143"/>
      <c r="DT169" s="143"/>
      <c r="DU169" s="143"/>
      <c r="DV169" s="143"/>
      <c r="DW169" s="143"/>
      <c r="DX169" s="143"/>
      <c r="DY169" s="143"/>
      <c r="DZ169" s="143"/>
      <c r="EA169" s="143"/>
      <c r="EB169" s="143"/>
      <c r="EC169" s="143"/>
      <c r="ED169" s="143"/>
      <c r="EE169" s="143"/>
      <c r="EF169" s="143"/>
      <c r="EG169" s="143"/>
      <c r="EH169" s="143"/>
      <c r="EI169" s="143"/>
      <c r="EJ169" s="143"/>
      <c r="EK169" s="143"/>
      <c r="EL169" s="143"/>
      <c r="EM169" s="143"/>
      <c r="EN169" s="143"/>
      <c r="EO169" s="143"/>
      <c r="EP169" s="143"/>
      <c r="EQ169" s="143"/>
      <c r="ER169" s="143"/>
      <c r="ES169" s="143"/>
      <c r="ET169" s="143"/>
      <c r="EU169" s="143"/>
      <c r="EV169" s="143"/>
      <c r="EW169" s="143"/>
      <c r="EX169" s="143"/>
      <c r="EY169" s="143"/>
      <c r="EZ169" s="143"/>
      <c r="FA169" s="143"/>
      <c r="FB169" s="143"/>
      <c r="FC169" s="143"/>
      <c r="FD169" s="143"/>
      <c r="FE169" s="143"/>
      <c r="FF169" s="143"/>
      <c r="FG169" s="143"/>
      <c r="FH169" s="143"/>
      <c r="FI169" s="143"/>
      <c r="FJ169" s="143"/>
      <c r="FK169" s="143"/>
      <c r="FL169" s="143"/>
      <c r="FM169" s="143"/>
      <c r="FN169" s="143"/>
      <c r="FO169" s="143"/>
      <c r="FP169" s="143"/>
      <c r="FQ169" s="143"/>
      <c r="FR169" s="143"/>
      <c r="FS169" s="143"/>
      <c r="FT169" s="143"/>
      <c r="FU169" s="143"/>
      <c r="FV169" s="143"/>
      <c r="FW169" s="143"/>
      <c r="FX169" s="143"/>
      <c r="FY169" s="143"/>
      <c r="FZ169" s="143"/>
      <c r="GA169" s="143"/>
      <c r="GB169" s="143"/>
      <c r="GC169" s="143"/>
      <c r="GD169" s="143"/>
      <c r="GE169" s="143"/>
      <c r="GF169" s="143"/>
      <c r="GG169" s="143"/>
      <c r="GH169" s="143"/>
      <c r="GI169" s="143"/>
      <c r="GJ169" s="143"/>
      <c r="GK169" s="143"/>
      <c r="GL169" s="143"/>
      <c r="GM169" s="143"/>
      <c r="GN169" s="143"/>
      <c r="GO169" s="143"/>
      <c r="GP169" s="143"/>
      <c r="GQ169" s="143"/>
      <c r="GR169" s="143"/>
      <c r="GS169" s="143"/>
      <c r="GT169" s="143"/>
      <c r="GU169" s="143"/>
    </row>
    <row r="170" spans="1:203" x14ac:dyDescent="0.25">
      <c r="A170" s="704" t="s">
        <v>26</v>
      </c>
      <c r="B170" s="704">
        <v>6752000</v>
      </c>
      <c r="C170" s="705">
        <v>9655</v>
      </c>
      <c r="D170" s="704"/>
      <c r="E170" s="704">
        <v>4350</v>
      </c>
      <c r="F170" s="704">
        <v>6</v>
      </c>
      <c r="G170" s="704">
        <v>5.82</v>
      </c>
      <c r="H170" s="704"/>
      <c r="I170" s="704"/>
      <c r="J170" s="704"/>
      <c r="K170" s="704"/>
      <c r="L170" s="704"/>
      <c r="M170" s="704"/>
      <c r="N170" s="704"/>
      <c r="O170" s="704"/>
      <c r="P170" s="405"/>
      <c r="Q170" s="540" t="str">
        <f t="shared" si="233"/>
        <v>----</v>
      </c>
      <c r="R170" s="777"/>
      <c r="S170" s="778"/>
      <c r="T170" s="539" t="str">
        <f t="shared" si="199"/>
        <v>----</v>
      </c>
      <c r="U170" s="428">
        <f t="shared" si="200"/>
        <v>-10</v>
      </c>
      <c r="V170" s="428" t="str">
        <f t="shared" si="201"/>
        <v>----</v>
      </c>
      <c r="W170" s="429">
        <f t="shared" si="202"/>
        <v>0</v>
      </c>
      <c r="X170" s="429">
        <f t="shared" si="203"/>
        <v>0</v>
      </c>
      <c r="Y170" s="429">
        <f t="shared" si="204"/>
        <v>0</v>
      </c>
      <c r="Z170" s="429">
        <f t="shared" si="205"/>
        <v>0</v>
      </c>
      <c r="AA170" s="429">
        <f t="shared" si="206"/>
        <v>0</v>
      </c>
      <c r="AB170" s="429">
        <f t="shared" si="207"/>
        <v>0</v>
      </c>
      <c r="AC170" s="429">
        <f t="shared" si="208"/>
        <v>0</v>
      </c>
      <c r="AD170" s="429">
        <f t="shared" si="209"/>
        <v>0</v>
      </c>
      <c r="AE170" s="429">
        <f t="shared" si="210"/>
        <v>0</v>
      </c>
      <c r="AF170" s="429">
        <f t="shared" si="211"/>
        <v>0</v>
      </c>
      <c r="AG170" s="429">
        <f t="shared" si="212"/>
        <v>0</v>
      </c>
      <c r="AH170" s="387">
        <f t="shared" si="213"/>
        <v>0</v>
      </c>
      <c r="AI170" s="793"/>
      <c r="AJ170" s="784"/>
      <c r="AK170" s="787"/>
      <c r="AL170" s="788"/>
      <c r="AM170" s="413">
        <f t="shared" si="214"/>
        <v>0</v>
      </c>
      <c r="AN170" s="30"/>
      <c r="AO170" s="372" t="str">
        <f t="shared" si="215"/>
        <v>----</v>
      </c>
      <c r="AP170" s="372" t="str">
        <f t="shared" si="216"/>
        <v>----</v>
      </c>
      <c r="AQ170" s="807" t="str">
        <f t="shared" si="217"/>
        <v>----</v>
      </c>
      <c r="AR170" s="807"/>
      <c r="AS170" s="540" t="str">
        <f t="shared" si="218"/>
        <v>----</v>
      </c>
      <c r="AT170" s="541" t="str">
        <f t="shared" si="219"/>
        <v xml:space="preserve"> </v>
      </c>
      <c r="AU170" s="542" t="str">
        <f t="shared" si="220"/>
        <v>----</v>
      </c>
      <c r="AV170" s="542" t="str">
        <f t="shared" si="221"/>
        <v>----</v>
      </c>
      <c r="AW170" s="542" t="str">
        <f t="shared" si="222"/>
        <v>----</v>
      </c>
      <c r="AX170" s="542" t="str">
        <f t="shared" si="223"/>
        <v>----</v>
      </c>
      <c r="AY170" s="541" t="str">
        <f t="shared" si="224"/>
        <v>----</v>
      </c>
      <c r="AZ170" s="541" t="str">
        <f t="shared" si="225"/>
        <v>----</v>
      </c>
      <c r="BA170" s="434" t="str">
        <f t="shared" si="226"/>
        <v>----</v>
      </c>
      <c r="BB170" s="435" t="str">
        <f t="shared" si="227"/>
        <v>----</v>
      </c>
      <c r="BC170" s="434" t="str">
        <f t="shared" si="228"/>
        <v>----</v>
      </c>
      <c r="BD170" s="434" t="str">
        <f t="shared" si="229"/>
        <v>----</v>
      </c>
      <c r="BE170" s="434" t="str">
        <f t="shared" si="230"/>
        <v>----</v>
      </c>
      <c r="BF170" s="436">
        <f t="shared" si="231"/>
        <v>0.01</v>
      </c>
      <c r="BG170" s="437">
        <f t="shared" si="232"/>
        <v>-10</v>
      </c>
      <c r="BH170" s="434"/>
      <c r="BI170" s="434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3"/>
      <c r="CH170" s="143"/>
      <c r="CI170" s="143"/>
      <c r="CJ170" s="143"/>
      <c r="CK170" s="143"/>
      <c r="CL170" s="143"/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  <c r="DF170" s="143"/>
      <c r="DG170" s="143"/>
      <c r="DH170" s="143"/>
      <c r="DI170" s="143"/>
      <c r="DJ170" s="143"/>
      <c r="DK170" s="143"/>
      <c r="DL170" s="143"/>
      <c r="DM170" s="143"/>
      <c r="DN170" s="143"/>
      <c r="DO170" s="143"/>
      <c r="DP170" s="143"/>
      <c r="DQ170" s="143"/>
      <c r="DR170" s="143"/>
      <c r="DS170" s="143"/>
      <c r="DT170" s="143"/>
      <c r="DU170" s="143"/>
      <c r="DV170" s="143"/>
      <c r="DW170" s="143"/>
      <c r="DX170" s="143"/>
      <c r="DY170" s="143"/>
      <c r="DZ170" s="143"/>
      <c r="EA170" s="143"/>
      <c r="EB170" s="143"/>
      <c r="EC170" s="143"/>
      <c r="ED170" s="143"/>
      <c r="EE170" s="143"/>
      <c r="EF170" s="143"/>
      <c r="EG170" s="143"/>
      <c r="EH170" s="143"/>
      <c r="EI170" s="143"/>
      <c r="EJ170" s="143"/>
      <c r="EK170" s="143"/>
      <c r="EL170" s="143"/>
      <c r="EM170" s="143"/>
      <c r="EN170" s="143"/>
      <c r="EO170" s="143"/>
      <c r="EP170" s="143"/>
      <c r="EQ170" s="143"/>
      <c r="ER170" s="143"/>
      <c r="ES170" s="143"/>
      <c r="ET170" s="143"/>
      <c r="EU170" s="143"/>
      <c r="EV170" s="143"/>
      <c r="EW170" s="143"/>
      <c r="EX170" s="143"/>
      <c r="EY170" s="143"/>
      <c r="EZ170" s="143"/>
      <c r="FA170" s="143"/>
      <c r="FB170" s="143"/>
      <c r="FC170" s="143"/>
      <c r="FD170" s="143"/>
      <c r="FE170" s="143"/>
      <c r="FF170" s="143"/>
      <c r="FG170" s="143"/>
      <c r="FH170" s="143"/>
      <c r="FI170" s="143"/>
      <c r="FJ170" s="143"/>
      <c r="FK170" s="143"/>
      <c r="FL170" s="143"/>
      <c r="FM170" s="143"/>
      <c r="FN170" s="143"/>
      <c r="FO170" s="143"/>
      <c r="FP170" s="143"/>
      <c r="FQ170" s="143"/>
      <c r="FR170" s="143"/>
      <c r="FS170" s="143"/>
      <c r="FT170" s="143"/>
      <c r="FU170" s="143"/>
      <c r="FV170" s="143"/>
      <c r="FW170" s="143"/>
      <c r="FX170" s="143"/>
      <c r="FY170" s="143"/>
      <c r="FZ170" s="143"/>
      <c r="GA170" s="143"/>
      <c r="GB170" s="143"/>
      <c r="GC170" s="143"/>
      <c r="GD170" s="143"/>
      <c r="GE170" s="143"/>
      <c r="GF170" s="143"/>
      <c r="GG170" s="143"/>
      <c r="GH170" s="143"/>
      <c r="GI170" s="143"/>
      <c r="GJ170" s="143"/>
      <c r="GK170" s="143"/>
      <c r="GL170" s="143"/>
      <c r="GM170" s="143"/>
      <c r="GN170" s="143"/>
      <c r="GO170" s="143"/>
      <c r="GP170" s="143"/>
      <c r="GQ170" s="143"/>
      <c r="GR170" s="143"/>
      <c r="GS170" s="143"/>
      <c r="GT170" s="143"/>
      <c r="GU170" s="143"/>
    </row>
    <row r="171" spans="1:203" x14ac:dyDescent="0.25">
      <c r="A171" s="704" t="s">
        <v>26</v>
      </c>
      <c r="B171" s="704">
        <v>6752000</v>
      </c>
      <c r="C171" s="705">
        <v>10023</v>
      </c>
      <c r="D171" s="704"/>
      <c r="E171" s="704">
        <v>2410</v>
      </c>
      <c r="F171" s="704">
        <v>6</v>
      </c>
      <c r="G171" s="704">
        <v>4.34</v>
      </c>
      <c r="H171" s="704"/>
      <c r="I171" s="704"/>
      <c r="J171" s="704"/>
      <c r="K171" s="704"/>
      <c r="L171" s="704"/>
      <c r="M171" s="704"/>
      <c r="N171" s="704"/>
      <c r="O171" s="704"/>
      <c r="P171" s="405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29"/>
      <c r="AK171" s="29"/>
      <c r="AL171" s="29"/>
      <c r="AM171" s="29"/>
      <c r="AN171" s="29"/>
      <c r="AO171" s="29"/>
      <c r="AP171" s="29"/>
      <c r="AQ171" s="29"/>
      <c r="AR171" s="29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434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  <c r="EW171" s="143"/>
      <c r="EX171" s="143"/>
      <c r="EY171" s="143"/>
      <c r="EZ171" s="143"/>
      <c r="FA171" s="143"/>
      <c r="FB171" s="143"/>
      <c r="FC171" s="143"/>
      <c r="FD171" s="143"/>
      <c r="FE171" s="143"/>
      <c r="FF171" s="143"/>
      <c r="FG171" s="143"/>
      <c r="FH171" s="143"/>
      <c r="FI171" s="143"/>
      <c r="FJ171" s="143"/>
      <c r="FK171" s="143"/>
      <c r="FL171" s="143"/>
      <c r="FM171" s="143"/>
      <c r="FN171" s="143"/>
      <c r="FO171" s="143"/>
      <c r="FP171" s="143"/>
      <c r="FQ171" s="143"/>
      <c r="FR171" s="143"/>
      <c r="FS171" s="143"/>
      <c r="FT171" s="143"/>
      <c r="FU171" s="143"/>
      <c r="FV171" s="143"/>
      <c r="FW171" s="143"/>
      <c r="FX171" s="143"/>
      <c r="FY171" s="143"/>
      <c r="FZ171" s="143"/>
      <c r="GA171" s="143"/>
      <c r="GB171" s="143"/>
      <c r="GC171" s="143"/>
      <c r="GD171" s="143"/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</row>
    <row r="172" spans="1:203" x14ac:dyDescent="0.25">
      <c r="A172" s="704" t="s">
        <v>26</v>
      </c>
      <c r="B172" s="704">
        <v>6752000</v>
      </c>
      <c r="C172" s="705">
        <v>10438</v>
      </c>
      <c r="D172" s="704"/>
      <c r="E172" s="704">
        <v>4050</v>
      </c>
      <c r="F172" s="704">
        <v>6</v>
      </c>
      <c r="G172" s="704">
        <v>5.6</v>
      </c>
      <c r="H172" s="704"/>
      <c r="I172" s="704"/>
      <c r="J172" s="704"/>
      <c r="K172" s="704"/>
      <c r="L172" s="704"/>
      <c r="M172" s="704"/>
      <c r="N172" s="704"/>
      <c r="O172" s="704"/>
      <c r="P172" s="405"/>
      <c r="Q172" s="143"/>
      <c r="R172" s="143"/>
      <c r="S172" s="143"/>
      <c r="T172" s="143"/>
      <c r="U172" s="143"/>
      <c r="V172" s="143"/>
      <c r="W172" s="411">
        <v>1</v>
      </c>
      <c r="X172" s="411">
        <v>2</v>
      </c>
      <c r="Y172" s="411">
        <v>3</v>
      </c>
      <c r="Z172" s="411">
        <v>4</v>
      </c>
      <c r="AA172" s="411">
        <v>5</v>
      </c>
      <c r="AB172" s="411">
        <v>6</v>
      </c>
      <c r="AC172" s="411">
        <v>7</v>
      </c>
      <c r="AD172" s="411">
        <v>8</v>
      </c>
      <c r="AE172" s="411">
        <v>9</v>
      </c>
      <c r="AF172" s="411">
        <v>10</v>
      </c>
      <c r="AG172" s="411">
        <v>11</v>
      </c>
      <c r="AH172" s="411">
        <v>12</v>
      </c>
      <c r="AI172" s="143"/>
      <c r="AJ172" s="29"/>
      <c r="AK172" s="143"/>
      <c r="AL172" s="143"/>
      <c r="AM172" s="29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434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  <c r="EW172" s="143"/>
      <c r="EX172" s="143"/>
      <c r="EY172" s="143"/>
      <c r="EZ172" s="143"/>
      <c r="FA172" s="143"/>
      <c r="FB172" s="143"/>
      <c r="FC172" s="143"/>
      <c r="FD172" s="143"/>
      <c r="FE172" s="143"/>
      <c r="FF172" s="143"/>
      <c r="FG172" s="143"/>
      <c r="FH172" s="143"/>
      <c r="FI172" s="143"/>
      <c r="FJ172" s="143"/>
      <c r="FK172" s="143"/>
      <c r="FL172" s="143"/>
      <c r="FM172" s="143"/>
      <c r="FN172" s="143"/>
      <c r="FO172" s="143"/>
      <c r="FP172" s="143"/>
      <c r="FQ172" s="143"/>
      <c r="FR172" s="143"/>
      <c r="FS172" s="143"/>
      <c r="FT172" s="143"/>
      <c r="FU172" s="143"/>
      <c r="FV172" s="143"/>
      <c r="FW172" s="143"/>
      <c r="FX172" s="143"/>
      <c r="FY172" s="143"/>
      <c r="FZ172" s="143"/>
      <c r="GA172" s="143"/>
      <c r="GB172" s="143"/>
      <c r="GC172" s="143"/>
      <c r="GD172" s="143"/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</row>
    <row r="173" spans="1:203" x14ac:dyDescent="0.25">
      <c r="A173" s="704" t="s">
        <v>26</v>
      </c>
      <c r="B173" s="704">
        <v>6752000</v>
      </c>
      <c r="C173" s="705">
        <v>10753</v>
      </c>
      <c r="D173" s="704"/>
      <c r="E173" s="704">
        <v>3430</v>
      </c>
      <c r="F173" s="704">
        <v>6</v>
      </c>
      <c r="G173" s="704">
        <v>5.0999999999999996</v>
      </c>
      <c r="H173" s="704"/>
      <c r="I173" s="704"/>
      <c r="J173" s="704"/>
      <c r="K173" s="704"/>
      <c r="L173" s="704"/>
      <c r="M173" s="704"/>
      <c r="N173" s="704"/>
      <c r="O173" s="704"/>
      <c r="P173" s="405"/>
      <c r="Q173" s="143"/>
      <c r="R173" s="143"/>
      <c r="S173" s="143"/>
      <c r="T173" s="143"/>
      <c r="U173" s="143"/>
      <c r="V173" s="143"/>
      <c r="W173" s="429" t="e">
        <f t="shared" ref="W173:AH173" si="234">SUM(W21:W170)</f>
        <v>#VALUE!</v>
      </c>
      <c r="X173" s="429" t="e">
        <f t="shared" si="234"/>
        <v>#VALUE!</v>
      </c>
      <c r="Y173" s="429" t="e">
        <f t="shared" si="234"/>
        <v>#VALUE!</v>
      </c>
      <c r="Z173" s="429" t="e">
        <f t="shared" si="234"/>
        <v>#VALUE!</v>
      </c>
      <c r="AA173" s="429" t="e">
        <f t="shared" si="234"/>
        <v>#VALUE!</v>
      </c>
      <c r="AB173" s="429" t="e">
        <f t="shared" si="234"/>
        <v>#VALUE!</v>
      </c>
      <c r="AC173" s="429" t="e">
        <f t="shared" si="234"/>
        <v>#VALUE!</v>
      </c>
      <c r="AD173" s="429" t="e">
        <f t="shared" si="234"/>
        <v>#VALUE!</v>
      </c>
      <c r="AE173" s="429" t="e">
        <f t="shared" si="234"/>
        <v>#VALUE!</v>
      </c>
      <c r="AF173" s="429" t="e">
        <f t="shared" si="234"/>
        <v>#VALUE!</v>
      </c>
      <c r="AG173" s="429" t="e">
        <f t="shared" si="234"/>
        <v>#VALUE!</v>
      </c>
      <c r="AH173" s="429" t="e">
        <f t="shared" si="234"/>
        <v>#VALUE!</v>
      </c>
      <c r="AI173" s="143"/>
      <c r="AJ173" s="29"/>
      <c r="AK173" s="143"/>
      <c r="AL173" s="143"/>
      <c r="AM173" s="29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434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  <c r="FF173" s="143"/>
      <c r="FG173" s="143"/>
      <c r="FH173" s="143"/>
      <c r="FI173" s="143"/>
      <c r="FJ173" s="143"/>
      <c r="FK173" s="143"/>
      <c r="FL173" s="143"/>
      <c r="FM173" s="143"/>
      <c r="FN173" s="143"/>
      <c r="FO173" s="143"/>
      <c r="FP173" s="143"/>
      <c r="FQ173" s="143"/>
      <c r="FR173" s="143"/>
      <c r="FS173" s="143"/>
      <c r="FT173" s="143"/>
      <c r="FU173" s="143"/>
      <c r="FV173" s="143"/>
      <c r="FW173" s="143"/>
      <c r="FX173" s="143"/>
      <c r="FY173" s="143"/>
      <c r="FZ173" s="143"/>
      <c r="GA173" s="143"/>
      <c r="GB173" s="143"/>
      <c r="GC173" s="143"/>
      <c r="GD173" s="143"/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</row>
    <row r="174" spans="1:203" x14ac:dyDescent="0.25">
      <c r="A174" s="704" t="s">
        <v>26</v>
      </c>
      <c r="B174" s="704">
        <v>6752000</v>
      </c>
      <c r="C174" s="705">
        <v>11109</v>
      </c>
      <c r="D174" s="704"/>
      <c r="E174" s="704">
        <v>10200</v>
      </c>
      <c r="F174" s="704">
        <v>6</v>
      </c>
      <c r="G174" s="704">
        <v>7</v>
      </c>
      <c r="H174" s="704"/>
      <c r="I174" s="704"/>
      <c r="J174" s="704"/>
      <c r="K174" s="704"/>
      <c r="L174" s="704"/>
      <c r="M174" s="704"/>
      <c r="N174" s="704"/>
      <c r="O174" s="704"/>
      <c r="P174" s="405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29"/>
      <c r="AK174" s="143"/>
      <c r="AL174" s="143"/>
      <c r="AM174" s="29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434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  <c r="EW174" s="143"/>
      <c r="EX174" s="143"/>
      <c r="EY174" s="143"/>
      <c r="EZ174" s="143"/>
      <c r="FA174" s="143"/>
      <c r="FB174" s="143"/>
      <c r="FC174" s="143"/>
      <c r="FD174" s="143"/>
      <c r="FE174" s="143"/>
      <c r="FF174" s="143"/>
      <c r="FG174" s="143"/>
      <c r="FH174" s="143"/>
      <c r="FI174" s="143"/>
      <c r="FJ174" s="143"/>
      <c r="FK174" s="143"/>
      <c r="FL174" s="143"/>
      <c r="FM174" s="143"/>
      <c r="FN174" s="143"/>
      <c r="FO174" s="143"/>
      <c r="FP174" s="143"/>
      <c r="FQ174" s="143"/>
      <c r="FR174" s="143"/>
      <c r="FS174" s="143"/>
      <c r="FT174" s="143"/>
      <c r="FU174" s="143"/>
      <c r="FV174" s="143"/>
      <c r="FW174" s="143"/>
      <c r="FX174" s="143"/>
      <c r="FY174" s="143"/>
      <c r="FZ174" s="143"/>
      <c r="GA174" s="143"/>
      <c r="GB174" s="143"/>
      <c r="GC174" s="143"/>
      <c r="GD174" s="143"/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</row>
    <row r="175" spans="1:203" x14ac:dyDescent="0.25">
      <c r="A175" s="704" t="s">
        <v>26</v>
      </c>
      <c r="B175" s="704">
        <v>6752000</v>
      </c>
      <c r="C175" s="705">
        <v>11482</v>
      </c>
      <c r="D175" s="704"/>
      <c r="E175" s="704">
        <v>2280</v>
      </c>
      <c r="F175" s="704">
        <v>6</v>
      </c>
      <c r="G175" s="704">
        <v>4.22</v>
      </c>
      <c r="H175" s="704"/>
      <c r="I175" s="704"/>
      <c r="J175" s="704"/>
      <c r="K175" s="704"/>
      <c r="L175" s="704"/>
      <c r="M175" s="704"/>
      <c r="N175" s="704"/>
      <c r="O175" s="704"/>
      <c r="P175" s="405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29"/>
      <c r="AK175" s="143"/>
      <c r="AL175" s="143"/>
      <c r="AM175" s="29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434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</row>
    <row r="176" spans="1:203" x14ac:dyDescent="0.25">
      <c r="A176" s="704" t="s">
        <v>26</v>
      </c>
      <c r="B176" s="704">
        <v>6752000</v>
      </c>
      <c r="C176" s="705">
        <v>11832</v>
      </c>
      <c r="D176" s="704"/>
      <c r="E176" s="704">
        <v>3200</v>
      </c>
      <c r="F176" s="704">
        <v>6</v>
      </c>
      <c r="G176" s="704">
        <v>4.5599999999999996</v>
      </c>
      <c r="H176" s="704"/>
      <c r="I176" s="704"/>
      <c r="J176" s="704"/>
      <c r="K176" s="704"/>
      <c r="L176" s="704"/>
      <c r="M176" s="704"/>
      <c r="N176" s="704"/>
      <c r="O176" s="704"/>
      <c r="P176" s="405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29"/>
      <c r="AK176" s="143"/>
      <c r="AL176" s="143"/>
      <c r="AM176" s="29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434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  <c r="EW176" s="143"/>
      <c r="EX176" s="143"/>
      <c r="EY176" s="143"/>
      <c r="EZ176" s="143"/>
      <c r="FA176" s="143"/>
      <c r="FB176" s="143"/>
      <c r="FC176" s="143"/>
      <c r="FD176" s="143"/>
      <c r="FE176" s="143"/>
      <c r="FF176" s="143"/>
      <c r="FG176" s="143"/>
      <c r="FH176" s="143"/>
      <c r="FI176" s="143"/>
      <c r="FJ176" s="143"/>
      <c r="FK176" s="143"/>
      <c r="FL176" s="143"/>
      <c r="FM176" s="143"/>
      <c r="FN176" s="143"/>
      <c r="FO176" s="143"/>
      <c r="FP176" s="143"/>
      <c r="FQ176" s="143"/>
      <c r="FR176" s="143"/>
      <c r="FS176" s="143"/>
      <c r="FT176" s="143"/>
      <c r="FU176" s="143"/>
      <c r="FV176" s="143"/>
      <c r="FW176" s="143"/>
      <c r="FX176" s="143"/>
      <c r="FY176" s="143"/>
      <c r="FZ176" s="143"/>
      <c r="GA176" s="143"/>
      <c r="GB176" s="143"/>
      <c r="GC176" s="143"/>
      <c r="GD176" s="143"/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</row>
    <row r="177" spans="1:203" x14ac:dyDescent="0.25">
      <c r="A177" s="704" t="s">
        <v>26</v>
      </c>
      <c r="B177" s="704">
        <v>6752000</v>
      </c>
      <c r="C177" s="705">
        <v>12216</v>
      </c>
      <c r="D177" s="704"/>
      <c r="E177" s="704">
        <v>3500</v>
      </c>
      <c r="F177" s="704">
        <v>6</v>
      </c>
      <c r="G177" s="704">
        <v>5.29</v>
      </c>
      <c r="H177" s="704"/>
      <c r="I177" s="704"/>
      <c r="J177" s="704"/>
      <c r="K177" s="704"/>
      <c r="L177" s="704"/>
      <c r="M177" s="704"/>
      <c r="N177" s="704"/>
      <c r="O177" s="704"/>
      <c r="P177" s="405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29"/>
      <c r="AK177" s="143"/>
      <c r="AL177" s="143"/>
      <c r="AM177" s="29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434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  <c r="EW177" s="143"/>
      <c r="EX177" s="143"/>
      <c r="EY177" s="143"/>
      <c r="EZ177" s="143"/>
      <c r="FA177" s="143"/>
      <c r="FB177" s="143"/>
      <c r="FC177" s="143"/>
      <c r="FD177" s="143"/>
      <c r="FE177" s="143"/>
      <c r="FF177" s="143"/>
      <c r="FG177" s="143"/>
      <c r="FH177" s="143"/>
      <c r="FI177" s="143"/>
      <c r="FJ177" s="143"/>
      <c r="FK177" s="143"/>
      <c r="FL177" s="143"/>
      <c r="FM177" s="143"/>
      <c r="FN177" s="143"/>
      <c r="FO177" s="143"/>
      <c r="FP177" s="143"/>
      <c r="FQ177" s="143"/>
      <c r="FR177" s="143"/>
      <c r="FS177" s="143"/>
      <c r="FT177" s="143"/>
      <c r="FU177" s="143"/>
      <c r="FV177" s="143"/>
      <c r="FW177" s="143"/>
      <c r="FX177" s="143"/>
      <c r="FY177" s="143"/>
      <c r="FZ177" s="143"/>
      <c r="GA177" s="143"/>
      <c r="GB177" s="143"/>
      <c r="GC177" s="143"/>
      <c r="GD177" s="143"/>
      <c r="GE177" s="143"/>
      <c r="GF177" s="143"/>
      <c r="GG177" s="143"/>
      <c r="GH177" s="143"/>
      <c r="GI177" s="143"/>
      <c r="GJ177" s="143"/>
      <c r="GK177" s="143"/>
      <c r="GL177" s="143"/>
      <c r="GM177" s="143"/>
      <c r="GN177" s="143"/>
      <c r="GO177" s="143"/>
      <c r="GP177" s="143"/>
      <c r="GQ177" s="143"/>
      <c r="GR177" s="143"/>
      <c r="GS177" s="143"/>
      <c r="GT177" s="143"/>
      <c r="GU177" s="143"/>
    </row>
    <row r="178" spans="1:203" x14ac:dyDescent="0.25">
      <c r="A178" s="704" t="s">
        <v>26</v>
      </c>
      <c r="B178" s="704">
        <v>6752000</v>
      </c>
      <c r="C178" s="705">
        <v>12549</v>
      </c>
      <c r="D178" s="704"/>
      <c r="E178" s="704">
        <v>1660</v>
      </c>
      <c r="F178" s="704">
        <v>6</v>
      </c>
      <c r="G178" s="704">
        <v>3.77</v>
      </c>
      <c r="H178" s="704"/>
      <c r="I178" s="704"/>
      <c r="J178" s="704"/>
      <c r="K178" s="704"/>
      <c r="L178" s="704"/>
      <c r="M178" s="704"/>
      <c r="N178" s="704"/>
      <c r="O178" s="704"/>
      <c r="P178" s="405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29"/>
      <c r="AK178" s="143"/>
      <c r="AL178" s="143"/>
      <c r="AM178" s="29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  <c r="EW178" s="143"/>
      <c r="EX178" s="143"/>
      <c r="EY178" s="143"/>
      <c r="EZ178" s="143"/>
      <c r="FA178" s="143"/>
      <c r="FB178" s="143"/>
      <c r="FC178" s="143"/>
      <c r="FD178" s="143"/>
      <c r="FE178" s="143"/>
      <c r="FF178" s="143"/>
      <c r="FG178" s="143"/>
      <c r="FH178" s="143"/>
      <c r="FI178" s="143"/>
      <c r="FJ178" s="143"/>
      <c r="FK178" s="143"/>
      <c r="FL178" s="143"/>
      <c r="FM178" s="143"/>
      <c r="FN178" s="143"/>
      <c r="FO178" s="143"/>
      <c r="FP178" s="143"/>
      <c r="FQ178" s="143"/>
      <c r="FR178" s="143"/>
      <c r="FS178" s="143"/>
      <c r="FT178" s="143"/>
      <c r="FU178" s="143"/>
      <c r="FV178" s="143"/>
      <c r="FW178" s="143"/>
      <c r="FX178" s="143"/>
      <c r="FY178" s="143"/>
      <c r="FZ178" s="143"/>
      <c r="GA178" s="143"/>
      <c r="GB178" s="143"/>
      <c r="GC178" s="143"/>
      <c r="GD178" s="143"/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</row>
    <row r="179" spans="1:203" x14ac:dyDescent="0.25">
      <c r="A179" s="704" t="s">
        <v>26</v>
      </c>
      <c r="B179" s="704">
        <v>6752000</v>
      </c>
      <c r="C179" s="705">
        <v>12987</v>
      </c>
      <c r="D179" s="704"/>
      <c r="E179" s="704">
        <v>4110</v>
      </c>
      <c r="F179" s="704">
        <v>6</v>
      </c>
      <c r="G179" s="704">
        <v>5.52</v>
      </c>
      <c r="H179" s="704"/>
      <c r="I179" s="704"/>
      <c r="J179" s="704"/>
      <c r="K179" s="704"/>
      <c r="L179" s="704"/>
      <c r="M179" s="704"/>
      <c r="N179" s="704"/>
      <c r="O179" s="704"/>
      <c r="P179" s="405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29"/>
      <c r="AK179" s="143"/>
      <c r="AL179" s="143"/>
      <c r="AM179" s="29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  <c r="EW179" s="143"/>
      <c r="EX179" s="143"/>
      <c r="EY179" s="143"/>
      <c r="EZ179" s="143"/>
      <c r="FA179" s="143"/>
      <c r="FB179" s="143"/>
      <c r="FC179" s="143"/>
      <c r="FD179" s="143"/>
      <c r="FE179" s="143"/>
      <c r="FF179" s="143"/>
      <c r="FG179" s="143"/>
      <c r="FH179" s="143"/>
      <c r="FI179" s="143"/>
      <c r="FJ179" s="143"/>
      <c r="FK179" s="143"/>
      <c r="FL179" s="143"/>
      <c r="FM179" s="143"/>
      <c r="FN179" s="143"/>
      <c r="FO179" s="143"/>
      <c r="FP179" s="143"/>
      <c r="FQ179" s="143"/>
      <c r="FR179" s="143"/>
      <c r="FS179" s="143"/>
      <c r="FT179" s="143"/>
      <c r="FU179" s="143"/>
      <c r="FV179" s="143"/>
      <c r="FW179" s="143"/>
      <c r="FX179" s="143"/>
      <c r="FY179" s="143"/>
      <c r="FZ179" s="143"/>
      <c r="GA179" s="143"/>
      <c r="GB179" s="143"/>
      <c r="GC179" s="143"/>
      <c r="GD179" s="143"/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</row>
    <row r="180" spans="1:203" x14ac:dyDescent="0.25">
      <c r="A180" s="704" t="s">
        <v>26</v>
      </c>
      <c r="B180" s="704">
        <v>6752000</v>
      </c>
      <c r="C180" s="705">
        <v>13302</v>
      </c>
      <c r="D180" s="704"/>
      <c r="E180" s="704">
        <v>3280</v>
      </c>
      <c r="F180" s="704">
        <v>6</v>
      </c>
      <c r="G180" s="704">
        <v>4.76</v>
      </c>
      <c r="H180" s="704"/>
      <c r="I180" s="704"/>
      <c r="J180" s="704"/>
      <c r="K180" s="704"/>
      <c r="L180" s="704"/>
      <c r="M180" s="704"/>
      <c r="N180" s="704"/>
      <c r="O180" s="704"/>
      <c r="P180" s="405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29"/>
      <c r="AK180" s="143"/>
      <c r="AL180" s="143"/>
      <c r="AM180" s="29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  <c r="EW180" s="143"/>
      <c r="EX180" s="143"/>
      <c r="EY180" s="143"/>
      <c r="EZ180" s="143"/>
      <c r="FA180" s="143"/>
      <c r="FB180" s="143"/>
      <c r="FC180" s="143"/>
      <c r="FD180" s="143"/>
      <c r="FE180" s="143"/>
      <c r="FF180" s="143"/>
      <c r="FG180" s="143"/>
      <c r="FH180" s="143"/>
      <c r="FI180" s="143"/>
      <c r="FJ180" s="143"/>
      <c r="FK180" s="143"/>
      <c r="FL180" s="143"/>
      <c r="FM180" s="143"/>
      <c r="FN180" s="143"/>
      <c r="FO180" s="143"/>
      <c r="FP180" s="143"/>
      <c r="FQ180" s="143"/>
      <c r="FR180" s="143"/>
      <c r="FS180" s="143"/>
      <c r="FT180" s="143"/>
      <c r="FU180" s="143"/>
      <c r="FV180" s="143"/>
      <c r="FW180" s="143"/>
      <c r="FX180" s="143"/>
      <c r="FY180" s="143"/>
      <c r="FZ180" s="143"/>
      <c r="GA180" s="143"/>
      <c r="GB180" s="143"/>
      <c r="GC180" s="143"/>
      <c r="GD180" s="143"/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</row>
    <row r="181" spans="1:203" x14ac:dyDescent="0.25">
      <c r="A181" s="704" t="s">
        <v>26</v>
      </c>
      <c r="B181" s="704">
        <v>6752000</v>
      </c>
      <c r="C181" s="705">
        <v>13668</v>
      </c>
      <c r="D181" s="704"/>
      <c r="E181" s="704">
        <v>2020</v>
      </c>
      <c r="F181" s="704">
        <v>6</v>
      </c>
      <c r="G181" s="704">
        <v>3.89</v>
      </c>
      <c r="H181" s="704"/>
      <c r="I181" s="704"/>
      <c r="J181" s="704"/>
      <c r="K181" s="704"/>
      <c r="L181" s="704"/>
      <c r="M181" s="704"/>
      <c r="N181" s="704"/>
      <c r="O181" s="704"/>
      <c r="P181" s="405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29"/>
      <c r="AK181" s="143"/>
      <c r="AL181" s="143"/>
      <c r="AM181" s="29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  <c r="EW181" s="143"/>
      <c r="EX181" s="143"/>
      <c r="EY181" s="143"/>
      <c r="EZ181" s="143"/>
      <c r="FA181" s="143"/>
      <c r="FB181" s="143"/>
      <c r="FC181" s="143"/>
      <c r="FD181" s="143"/>
      <c r="FE181" s="143"/>
      <c r="FF181" s="143"/>
      <c r="FG181" s="143"/>
      <c r="FH181" s="143"/>
      <c r="FI181" s="143"/>
      <c r="FJ181" s="143"/>
      <c r="FK181" s="143"/>
      <c r="FL181" s="143"/>
      <c r="FM181" s="143"/>
      <c r="FN181" s="143"/>
      <c r="FO181" s="143"/>
      <c r="FP181" s="143"/>
      <c r="FQ181" s="143"/>
      <c r="FR181" s="143"/>
      <c r="FS181" s="143"/>
      <c r="FT181" s="143"/>
      <c r="FU181" s="143"/>
      <c r="FV181" s="143"/>
      <c r="FW181" s="143"/>
      <c r="FX181" s="143"/>
      <c r="FY181" s="143"/>
      <c r="FZ181" s="143"/>
      <c r="GA181" s="143"/>
      <c r="GB181" s="143"/>
      <c r="GC181" s="143"/>
      <c r="GD181" s="143"/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</row>
    <row r="182" spans="1:203" x14ac:dyDescent="0.25">
      <c r="A182" s="704" t="s">
        <v>26</v>
      </c>
      <c r="B182" s="704">
        <v>6752000</v>
      </c>
      <c r="C182" s="705">
        <v>14053</v>
      </c>
      <c r="D182" s="704"/>
      <c r="E182" s="704">
        <v>6180</v>
      </c>
      <c r="F182" s="704">
        <v>6</v>
      </c>
      <c r="G182" s="704">
        <v>6.36</v>
      </c>
      <c r="H182" s="704"/>
      <c r="I182" s="704"/>
      <c r="J182" s="704"/>
      <c r="K182" s="704"/>
      <c r="L182" s="704"/>
      <c r="M182" s="704"/>
      <c r="N182" s="704"/>
      <c r="O182" s="704"/>
      <c r="P182" s="405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29"/>
      <c r="AK182" s="143"/>
      <c r="AL182" s="143"/>
      <c r="AM182" s="29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  <c r="EW182" s="143"/>
      <c r="EX182" s="143"/>
      <c r="EY182" s="143"/>
      <c r="EZ182" s="143"/>
      <c r="FA182" s="143"/>
      <c r="FB182" s="143"/>
      <c r="FC182" s="143"/>
      <c r="FD182" s="143"/>
      <c r="FE182" s="143"/>
      <c r="FF182" s="143"/>
      <c r="FG182" s="143"/>
      <c r="FH182" s="143"/>
      <c r="FI182" s="143"/>
      <c r="FJ182" s="143"/>
      <c r="FK182" s="143"/>
      <c r="FL182" s="143"/>
      <c r="FM182" s="143"/>
      <c r="FN182" s="143"/>
      <c r="FO182" s="143"/>
      <c r="FP182" s="143"/>
      <c r="FQ182" s="143"/>
      <c r="FR182" s="143"/>
      <c r="FS182" s="143"/>
      <c r="FT182" s="143"/>
      <c r="FU182" s="143"/>
      <c r="FV182" s="143"/>
      <c r="FW182" s="143"/>
      <c r="FX182" s="143"/>
      <c r="FY182" s="143"/>
      <c r="FZ182" s="143"/>
      <c r="GA182" s="143"/>
      <c r="GB182" s="143"/>
      <c r="GC182" s="143"/>
      <c r="GD182" s="143"/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</row>
    <row r="183" spans="1:203" x14ac:dyDescent="0.25">
      <c r="A183" s="704" t="s">
        <v>26</v>
      </c>
      <c r="B183" s="704">
        <v>6752000</v>
      </c>
      <c r="C183" s="705">
        <v>14402</v>
      </c>
      <c r="D183" s="704"/>
      <c r="E183" s="704">
        <v>2580</v>
      </c>
      <c r="F183" s="704">
        <v>6</v>
      </c>
      <c r="G183" s="704">
        <v>4.3499999999999996</v>
      </c>
      <c r="H183" s="704"/>
      <c r="I183" s="704"/>
      <c r="J183" s="704"/>
      <c r="K183" s="704"/>
      <c r="L183" s="704"/>
      <c r="M183" s="704"/>
      <c r="N183" s="704"/>
      <c r="O183" s="704"/>
      <c r="P183" s="405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29"/>
      <c r="AK183" s="143"/>
      <c r="AL183" s="143"/>
      <c r="AM183" s="29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  <c r="EW183" s="143"/>
      <c r="EX183" s="143"/>
      <c r="EY183" s="143"/>
      <c r="EZ183" s="143"/>
      <c r="FA183" s="143"/>
      <c r="FB183" s="143"/>
      <c r="FC183" s="143"/>
      <c r="FD183" s="143"/>
      <c r="FE183" s="143"/>
      <c r="FF183" s="143"/>
      <c r="FG183" s="143"/>
      <c r="FH183" s="143"/>
      <c r="FI183" s="143"/>
      <c r="FJ183" s="143"/>
      <c r="FK183" s="143"/>
      <c r="FL183" s="143"/>
      <c r="FM183" s="143"/>
      <c r="FN183" s="143"/>
      <c r="FO183" s="143"/>
      <c r="FP183" s="143"/>
      <c r="FQ183" s="143"/>
      <c r="FR183" s="143"/>
      <c r="FS183" s="143"/>
      <c r="FT183" s="143"/>
      <c r="FU183" s="143"/>
      <c r="FV183" s="143"/>
      <c r="FW183" s="143"/>
      <c r="FX183" s="143"/>
      <c r="FY183" s="143"/>
      <c r="FZ183" s="143"/>
      <c r="GA183" s="143"/>
      <c r="GB183" s="143"/>
      <c r="GC183" s="143"/>
      <c r="GD183" s="143"/>
      <c r="GE183" s="143"/>
      <c r="GF183" s="143"/>
      <c r="GG183" s="143"/>
      <c r="GH183" s="143"/>
      <c r="GI183" s="143"/>
      <c r="GJ183" s="143"/>
      <c r="GK183" s="143"/>
      <c r="GL183" s="143"/>
      <c r="GM183" s="143"/>
      <c r="GN183" s="143"/>
      <c r="GO183" s="143"/>
      <c r="GP183" s="143"/>
      <c r="GQ183" s="143"/>
      <c r="GR183" s="143"/>
      <c r="GS183" s="143"/>
      <c r="GT183" s="143"/>
      <c r="GU183" s="143"/>
    </row>
    <row r="184" spans="1:203" x14ac:dyDescent="0.25">
      <c r="A184" s="704" t="s">
        <v>26</v>
      </c>
      <c r="B184" s="704">
        <v>6752000</v>
      </c>
      <c r="C184" s="705">
        <v>14840</v>
      </c>
      <c r="D184" s="704"/>
      <c r="E184" s="704">
        <v>3510</v>
      </c>
      <c r="F184" s="704">
        <v>6</v>
      </c>
      <c r="G184" s="704">
        <v>5</v>
      </c>
      <c r="H184" s="704"/>
      <c r="I184" s="704"/>
      <c r="J184" s="704"/>
      <c r="K184" s="704"/>
      <c r="L184" s="704"/>
      <c r="M184" s="704"/>
      <c r="N184" s="704"/>
      <c r="O184" s="704"/>
      <c r="P184" s="405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29"/>
      <c r="AK184" s="143"/>
      <c r="AL184" s="143"/>
      <c r="AM184" s="29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  <c r="EW184" s="143"/>
      <c r="EX184" s="143"/>
      <c r="EY184" s="143"/>
      <c r="EZ184" s="143"/>
      <c r="FA184" s="143"/>
      <c r="FB184" s="143"/>
      <c r="FC184" s="143"/>
      <c r="FD184" s="143"/>
      <c r="FE184" s="143"/>
      <c r="FF184" s="143"/>
      <c r="FG184" s="143"/>
      <c r="FH184" s="143"/>
      <c r="FI184" s="143"/>
      <c r="FJ184" s="143"/>
      <c r="FK184" s="143"/>
      <c r="FL184" s="143"/>
      <c r="FM184" s="143"/>
      <c r="FN184" s="143"/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</row>
    <row r="185" spans="1:203" x14ac:dyDescent="0.25">
      <c r="A185" s="704" t="s">
        <v>26</v>
      </c>
      <c r="B185" s="704">
        <v>6752000</v>
      </c>
      <c r="C185" s="705">
        <v>15122</v>
      </c>
      <c r="D185" s="704"/>
      <c r="E185" s="704">
        <v>2180</v>
      </c>
      <c r="F185" s="704">
        <v>6</v>
      </c>
      <c r="G185" s="704">
        <v>4.08</v>
      </c>
      <c r="H185" s="704"/>
      <c r="I185" s="704"/>
      <c r="J185" s="704"/>
      <c r="K185" s="704"/>
      <c r="L185" s="704"/>
      <c r="M185" s="704"/>
      <c r="N185" s="704"/>
      <c r="O185" s="704"/>
      <c r="P185" s="405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29"/>
      <c r="AK185" s="143"/>
      <c r="AL185" s="143"/>
      <c r="AM185" s="29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</row>
    <row r="186" spans="1:203" x14ac:dyDescent="0.25">
      <c r="A186" s="704" t="s">
        <v>26</v>
      </c>
      <c r="B186" s="704">
        <v>6752000</v>
      </c>
      <c r="C186" s="705">
        <v>15504</v>
      </c>
      <c r="D186" s="704"/>
      <c r="E186" s="704">
        <v>3300</v>
      </c>
      <c r="F186" s="704">
        <v>6</v>
      </c>
      <c r="G186" s="704">
        <v>4.87</v>
      </c>
      <c r="H186" s="704"/>
      <c r="I186" s="704"/>
      <c r="J186" s="704"/>
      <c r="K186" s="704"/>
      <c r="L186" s="704"/>
      <c r="M186" s="704"/>
      <c r="N186" s="704"/>
      <c r="O186" s="704"/>
      <c r="P186" s="405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29"/>
      <c r="AK186" s="143"/>
      <c r="AL186" s="143"/>
      <c r="AM186" s="29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  <c r="EW186" s="143"/>
      <c r="EX186" s="143"/>
      <c r="EY186" s="143"/>
      <c r="EZ186" s="143"/>
      <c r="FA186" s="143"/>
      <c r="FB186" s="143"/>
      <c r="FC186" s="143"/>
      <c r="FD186" s="143"/>
      <c r="FE186" s="143"/>
      <c r="FF186" s="143"/>
      <c r="FG186" s="143"/>
      <c r="FH186" s="143"/>
      <c r="FI186" s="143"/>
      <c r="FJ186" s="143"/>
      <c r="FK186" s="143"/>
      <c r="FL186" s="143"/>
      <c r="FM186" s="143"/>
      <c r="FN186" s="143"/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</row>
    <row r="187" spans="1:203" x14ac:dyDescent="0.25">
      <c r="A187" s="704" t="s">
        <v>26</v>
      </c>
      <c r="B187" s="704">
        <v>6752000</v>
      </c>
      <c r="C187" s="705">
        <v>15859</v>
      </c>
      <c r="D187" s="704"/>
      <c r="E187" s="704">
        <v>3380</v>
      </c>
      <c r="F187" s="704">
        <v>6</v>
      </c>
      <c r="G187" s="704">
        <v>4.92</v>
      </c>
      <c r="H187" s="704"/>
      <c r="I187" s="704"/>
      <c r="J187" s="704"/>
      <c r="K187" s="704"/>
      <c r="L187" s="704"/>
      <c r="M187" s="704"/>
      <c r="N187" s="704"/>
      <c r="O187" s="704"/>
      <c r="P187" s="405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29"/>
      <c r="AK187" s="143"/>
      <c r="AL187" s="143"/>
      <c r="AM187" s="29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</row>
    <row r="188" spans="1:203" x14ac:dyDescent="0.25">
      <c r="A188" s="704" t="s">
        <v>26</v>
      </c>
      <c r="B188" s="704">
        <v>6752000</v>
      </c>
      <c r="C188" s="705">
        <v>16233</v>
      </c>
      <c r="D188" s="704"/>
      <c r="E188" s="704">
        <v>2770</v>
      </c>
      <c r="F188" s="704">
        <v>6</v>
      </c>
      <c r="G188" s="704">
        <v>4.58</v>
      </c>
      <c r="H188" s="704"/>
      <c r="I188" s="704"/>
      <c r="J188" s="704"/>
      <c r="K188" s="704"/>
      <c r="L188" s="704"/>
      <c r="M188" s="704"/>
      <c r="N188" s="704"/>
      <c r="O188" s="704"/>
      <c r="P188" s="405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29"/>
      <c r="AK188" s="143"/>
      <c r="AL188" s="143"/>
      <c r="AM188" s="29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</row>
    <row r="189" spans="1:203" x14ac:dyDescent="0.25">
      <c r="A189" s="704" t="s">
        <v>26</v>
      </c>
      <c r="B189" s="704">
        <v>6752000</v>
      </c>
      <c r="C189" s="705">
        <v>16613</v>
      </c>
      <c r="D189" s="704"/>
      <c r="E189" s="704">
        <v>2110</v>
      </c>
      <c r="F189" s="704">
        <v>6</v>
      </c>
      <c r="G189" s="704">
        <v>4.0999999999999996</v>
      </c>
      <c r="H189" s="704"/>
      <c r="I189" s="704"/>
      <c r="J189" s="704"/>
      <c r="K189" s="704"/>
      <c r="L189" s="704"/>
      <c r="M189" s="704"/>
      <c r="N189" s="704"/>
      <c r="O189" s="704"/>
      <c r="P189" s="405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29"/>
      <c r="AK189" s="143"/>
      <c r="AL189" s="143"/>
      <c r="AM189" s="29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</row>
    <row r="190" spans="1:203" x14ac:dyDescent="0.25">
      <c r="A190" s="704" t="s">
        <v>26</v>
      </c>
      <c r="B190" s="704">
        <v>6752000</v>
      </c>
      <c r="C190" s="705">
        <v>16960</v>
      </c>
      <c r="D190" s="704"/>
      <c r="E190" s="704">
        <v>2900</v>
      </c>
      <c r="F190" s="704">
        <v>6</v>
      </c>
      <c r="G190" s="704">
        <v>4.6399999999999997</v>
      </c>
      <c r="H190" s="704"/>
      <c r="I190" s="704"/>
      <c r="J190" s="704"/>
      <c r="K190" s="704"/>
      <c r="L190" s="704"/>
      <c r="M190" s="704"/>
      <c r="N190" s="704"/>
      <c r="O190" s="704"/>
      <c r="P190" s="405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29"/>
      <c r="AK190" s="143"/>
      <c r="AL190" s="143"/>
      <c r="AM190" s="29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</row>
    <row r="191" spans="1:203" x14ac:dyDescent="0.25">
      <c r="A191" s="704" t="s">
        <v>26</v>
      </c>
      <c r="B191" s="704">
        <v>6752000</v>
      </c>
      <c r="C191" s="705">
        <v>17340</v>
      </c>
      <c r="D191" s="704"/>
      <c r="E191" s="704">
        <v>4660</v>
      </c>
      <c r="F191" s="704">
        <v>6</v>
      </c>
      <c r="G191" s="704">
        <v>5.61</v>
      </c>
      <c r="H191" s="704"/>
      <c r="I191" s="704"/>
      <c r="J191" s="704"/>
      <c r="K191" s="704"/>
      <c r="L191" s="704"/>
      <c r="M191" s="704"/>
      <c r="N191" s="704"/>
      <c r="O191" s="704"/>
      <c r="P191" s="405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29"/>
      <c r="AK191" s="143"/>
      <c r="AL191" s="143"/>
      <c r="AM191" s="29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</row>
    <row r="192" spans="1:203" x14ac:dyDescent="0.25">
      <c r="A192" s="704" t="s">
        <v>26</v>
      </c>
      <c r="B192" s="704">
        <v>6752000</v>
      </c>
      <c r="C192" s="705">
        <v>17675</v>
      </c>
      <c r="D192" s="704"/>
      <c r="E192" s="704">
        <v>2850</v>
      </c>
      <c r="F192" s="704">
        <v>6</v>
      </c>
      <c r="G192" s="704">
        <v>4.59</v>
      </c>
      <c r="H192" s="704"/>
      <c r="I192" s="704"/>
      <c r="J192" s="704"/>
      <c r="K192" s="704"/>
      <c r="L192" s="704"/>
      <c r="M192" s="704"/>
      <c r="N192" s="704"/>
      <c r="O192" s="704"/>
      <c r="P192" s="405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29"/>
      <c r="AK192" s="143"/>
      <c r="AL192" s="143"/>
      <c r="AM192" s="29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</row>
    <row r="193" spans="1:203" x14ac:dyDescent="0.25">
      <c r="A193" s="704" t="s">
        <v>26</v>
      </c>
      <c r="B193" s="704">
        <v>6752000</v>
      </c>
      <c r="C193" s="705">
        <v>18054</v>
      </c>
      <c r="D193" s="704"/>
      <c r="E193" s="704">
        <v>6090</v>
      </c>
      <c r="F193" s="704">
        <v>6</v>
      </c>
      <c r="G193" s="704">
        <v>6.3</v>
      </c>
      <c r="H193" s="704"/>
      <c r="I193" s="704"/>
      <c r="J193" s="704"/>
      <c r="K193" s="704"/>
      <c r="L193" s="704"/>
      <c r="M193" s="704"/>
      <c r="N193" s="704"/>
      <c r="O193" s="704"/>
      <c r="P193" s="405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29"/>
      <c r="AK193" s="143"/>
      <c r="AL193" s="143"/>
      <c r="AM193" s="29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</row>
    <row r="194" spans="1:203" x14ac:dyDescent="0.25">
      <c r="A194" s="704" t="s">
        <v>26</v>
      </c>
      <c r="B194" s="704">
        <v>6752000</v>
      </c>
      <c r="C194" s="705">
        <v>18431</v>
      </c>
      <c r="D194" s="704"/>
      <c r="E194" s="704">
        <v>2910</v>
      </c>
      <c r="F194" s="704">
        <v>6</v>
      </c>
      <c r="G194" s="704">
        <v>4.8499999999999996</v>
      </c>
      <c r="H194" s="704"/>
      <c r="I194" s="704"/>
      <c r="J194" s="704"/>
      <c r="K194" s="704"/>
      <c r="L194" s="704"/>
      <c r="M194" s="704"/>
      <c r="N194" s="704"/>
      <c r="O194" s="704"/>
      <c r="P194" s="405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29"/>
      <c r="AK194" s="143"/>
      <c r="AL194" s="143"/>
      <c r="AM194" s="29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</row>
    <row r="195" spans="1:203" x14ac:dyDescent="0.25">
      <c r="A195" s="704" t="s">
        <v>26</v>
      </c>
      <c r="B195" s="704">
        <v>6752000</v>
      </c>
      <c r="C195" s="705">
        <v>18843</v>
      </c>
      <c r="D195" s="704"/>
      <c r="E195" s="704">
        <v>4630</v>
      </c>
      <c r="F195" s="704">
        <v>6</v>
      </c>
      <c r="G195" s="704">
        <v>5.83</v>
      </c>
      <c r="H195" s="704"/>
      <c r="I195" s="704"/>
      <c r="J195" s="704"/>
      <c r="K195" s="704"/>
      <c r="L195" s="704"/>
      <c r="M195" s="704"/>
      <c r="N195" s="704"/>
      <c r="O195" s="704"/>
      <c r="P195" s="405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29"/>
      <c r="AK195" s="143"/>
      <c r="AL195" s="143"/>
      <c r="AM195" s="29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</row>
    <row r="196" spans="1:203" x14ac:dyDescent="0.25">
      <c r="A196" s="704" t="s">
        <v>26</v>
      </c>
      <c r="B196" s="704">
        <v>6752000</v>
      </c>
      <c r="C196" s="705">
        <v>19153</v>
      </c>
      <c r="D196" s="704"/>
      <c r="E196" s="704">
        <v>3660</v>
      </c>
      <c r="F196" s="704">
        <v>6</v>
      </c>
      <c r="G196" s="704">
        <v>5.3</v>
      </c>
      <c r="H196" s="704"/>
      <c r="I196" s="704"/>
      <c r="J196" s="704"/>
      <c r="K196" s="704"/>
      <c r="L196" s="704"/>
      <c r="M196" s="704"/>
      <c r="N196" s="704"/>
      <c r="O196" s="704"/>
      <c r="P196" s="405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29"/>
      <c r="AK196" s="143"/>
      <c r="AL196" s="143"/>
      <c r="AM196" s="29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</row>
    <row r="197" spans="1:203" x14ac:dyDescent="0.25">
      <c r="A197" s="704" t="s">
        <v>26</v>
      </c>
      <c r="B197" s="704">
        <v>6752000</v>
      </c>
      <c r="C197" s="705">
        <v>19524</v>
      </c>
      <c r="D197" s="704"/>
      <c r="E197" s="704">
        <v>2490</v>
      </c>
      <c r="F197" s="704">
        <v>6</v>
      </c>
      <c r="G197" s="704">
        <v>4.62</v>
      </c>
      <c r="H197" s="704"/>
      <c r="I197" s="704"/>
      <c r="J197" s="704"/>
      <c r="K197" s="704"/>
      <c r="L197" s="704"/>
      <c r="M197" s="704"/>
      <c r="N197" s="704"/>
      <c r="O197" s="704"/>
      <c r="P197" s="405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29"/>
      <c r="AK197" s="143"/>
      <c r="AL197" s="143"/>
      <c r="AM197" s="29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</row>
    <row r="198" spans="1:203" x14ac:dyDescent="0.25">
      <c r="A198" s="704" t="s">
        <v>26</v>
      </c>
      <c r="B198" s="704">
        <v>6752000</v>
      </c>
      <c r="C198" s="705">
        <v>19865</v>
      </c>
      <c r="D198" s="704"/>
      <c r="E198" s="704">
        <v>1220</v>
      </c>
      <c r="F198" s="704">
        <v>6</v>
      </c>
      <c r="G198" s="704">
        <v>3.52</v>
      </c>
      <c r="H198" s="704"/>
      <c r="I198" s="704"/>
      <c r="J198" s="704"/>
      <c r="K198" s="704"/>
      <c r="L198" s="704"/>
      <c r="M198" s="704"/>
      <c r="N198" s="704"/>
      <c r="O198" s="704"/>
      <c r="P198" s="405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29"/>
      <c r="AK198" s="143"/>
      <c r="AL198" s="143"/>
      <c r="AM198" s="29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</row>
    <row r="199" spans="1:203" x14ac:dyDescent="0.25">
      <c r="A199" s="704" t="s">
        <v>26</v>
      </c>
      <c r="B199" s="704">
        <v>6752000</v>
      </c>
      <c r="C199" s="705">
        <v>20249</v>
      </c>
      <c r="D199" s="704"/>
      <c r="E199" s="704">
        <v>1840</v>
      </c>
      <c r="F199" s="704">
        <v>6</v>
      </c>
      <c r="G199" s="704">
        <v>4.1900000000000004</v>
      </c>
      <c r="H199" s="704"/>
      <c r="I199" s="704"/>
      <c r="J199" s="704"/>
      <c r="K199" s="704"/>
      <c r="L199" s="704"/>
      <c r="M199" s="704"/>
      <c r="N199" s="704"/>
      <c r="O199" s="704"/>
      <c r="P199" s="405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29"/>
      <c r="AK199" s="143"/>
      <c r="AL199" s="143"/>
      <c r="AM199" s="29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</row>
    <row r="200" spans="1:203" x14ac:dyDescent="0.25">
      <c r="A200" s="704" t="s">
        <v>26</v>
      </c>
      <c r="B200" s="704">
        <v>6752000</v>
      </c>
      <c r="C200" s="705">
        <v>20600</v>
      </c>
      <c r="D200" s="704"/>
      <c r="E200" s="704">
        <v>3040</v>
      </c>
      <c r="F200" s="704">
        <v>6</v>
      </c>
      <c r="G200" s="704">
        <v>5.07</v>
      </c>
      <c r="H200" s="704"/>
      <c r="I200" s="704"/>
      <c r="J200" s="704"/>
      <c r="K200" s="704"/>
      <c r="L200" s="704"/>
      <c r="M200" s="704"/>
      <c r="N200" s="704"/>
      <c r="O200" s="704"/>
      <c r="P200" s="405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29"/>
      <c r="AK200" s="143"/>
      <c r="AL200" s="143"/>
      <c r="AM200" s="29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</row>
    <row r="201" spans="1:203" x14ac:dyDescent="0.25">
      <c r="A201" s="704" t="s">
        <v>26</v>
      </c>
      <c r="B201" s="704">
        <v>6752000</v>
      </c>
      <c r="C201" s="705">
        <v>21001</v>
      </c>
      <c r="D201" s="704"/>
      <c r="E201" s="704">
        <v>4370</v>
      </c>
      <c r="F201" s="704">
        <v>6</v>
      </c>
      <c r="G201" s="704">
        <v>6.1</v>
      </c>
      <c r="H201" s="704"/>
      <c r="I201" s="704"/>
      <c r="J201" s="704"/>
      <c r="K201" s="704"/>
      <c r="L201" s="704"/>
      <c r="M201" s="704"/>
      <c r="N201" s="704"/>
      <c r="O201" s="704"/>
      <c r="P201" s="405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29"/>
      <c r="AK201" s="143"/>
      <c r="AL201" s="143"/>
      <c r="AM201" s="29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</row>
    <row r="202" spans="1:203" x14ac:dyDescent="0.25">
      <c r="A202" s="704" t="s">
        <v>26</v>
      </c>
      <c r="B202" s="704">
        <v>6752000</v>
      </c>
      <c r="C202" s="705">
        <v>21334</v>
      </c>
      <c r="D202" s="704"/>
      <c r="E202" s="704">
        <v>3770</v>
      </c>
      <c r="F202" s="704">
        <v>6</v>
      </c>
      <c r="G202" s="704">
        <v>5.78</v>
      </c>
      <c r="H202" s="704"/>
      <c r="I202" s="704"/>
      <c r="J202" s="704"/>
      <c r="K202" s="704"/>
      <c r="L202" s="704"/>
      <c r="M202" s="704"/>
      <c r="N202" s="704"/>
      <c r="O202" s="704"/>
      <c r="P202" s="405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29"/>
      <c r="AK202" s="143"/>
      <c r="AL202" s="143"/>
      <c r="AM202" s="29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</row>
    <row r="203" spans="1:203" x14ac:dyDescent="0.25">
      <c r="A203" s="704" t="s">
        <v>26</v>
      </c>
      <c r="B203" s="704">
        <v>6752000</v>
      </c>
      <c r="C203" s="705">
        <v>21709</v>
      </c>
      <c r="D203" s="704"/>
      <c r="E203" s="704">
        <v>2680</v>
      </c>
      <c r="F203" s="704">
        <v>6</v>
      </c>
      <c r="G203" s="704">
        <v>4.96</v>
      </c>
      <c r="H203" s="704"/>
      <c r="I203" s="704"/>
      <c r="J203" s="704"/>
      <c r="K203" s="704"/>
      <c r="L203" s="704"/>
      <c r="M203" s="704"/>
      <c r="N203" s="704"/>
      <c r="O203" s="704"/>
      <c r="P203" s="405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29"/>
      <c r="AK203" s="143"/>
      <c r="AL203" s="143"/>
      <c r="AM203" s="29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</row>
    <row r="204" spans="1:203" x14ac:dyDescent="0.25">
      <c r="A204" s="704" t="s">
        <v>26</v>
      </c>
      <c r="B204" s="704">
        <v>6752000</v>
      </c>
      <c r="C204" s="705">
        <v>22072</v>
      </c>
      <c r="D204" s="704"/>
      <c r="E204" s="704">
        <v>2580</v>
      </c>
      <c r="F204" s="704">
        <v>6</v>
      </c>
      <c r="G204" s="704">
        <v>4.87</v>
      </c>
      <c r="H204" s="704"/>
      <c r="I204" s="704"/>
      <c r="J204" s="704"/>
      <c r="K204" s="704"/>
      <c r="L204" s="704"/>
      <c r="M204" s="704"/>
      <c r="N204" s="704"/>
      <c r="O204" s="704"/>
      <c r="P204" s="405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29"/>
      <c r="AK204" s="143"/>
      <c r="AL204" s="143"/>
      <c r="AM204" s="29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</row>
    <row r="205" spans="1:203" x14ac:dyDescent="0.25">
      <c r="A205" s="704" t="s">
        <v>26</v>
      </c>
      <c r="B205" s="704">
        <v>6752000</v>
      </c>
      <c r="C205" s="705">
        <v>22442</v>
      </c>
      <c r="D205" s="704"/>
      <c r="E205" s="704">
        <v>2960</v>
      </c>
      <c r="F205" s="704">
        <v>6</v>
      </c>
      <c r="G205" s="704">
        <v>5.17</v>
      </c>
      <c r="H205" s="704"/>
      <c r="I205" s="704"/>
      <c r="J205" s="704"/>
      <c r="K205" s="704"/>
      <c r="L205" s="704"/>
      <c r="M205" s="704"/>
      <c r="N205" s="704"/>
      <c r="O205" s="704"/>
      <c r="P205" s="405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29"/>
      <c r="AK205" s="143"/>
      <c r="AL205" s="143"/>
      <c r="AM205" s="29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</row>
    <row r="206" spans="1:203" x14ac:dyDescent="0.25">
      <c r="A206" s="704" t="s">
        <v>26</v>
      </c>
      <c r="B206" s="704">
        <v>6752000</v>
      </c>
      <c r="C206" s="705">
        <v>22827</v>
      </c>
      <c r="D206" s="704"/>
      <c r="E206" s="704">
        <v>2440</v>
      </c>
      <c r="F206" s="704">
        <v>6</v>
      </c>
      <c r="G206" s="704">
        <v>4.7300000000000004</v>
      </c>
      <c r="H206" s="704"/>
      <c r="I206" s="704"/>
      <c r="J206" s="704"/>
      <c r="K206" s="704"/>
      <c r="L206" s="704"/>
      <c r="M206" s="704"/>
      <c r="N206" s="704"/>
      <c r="O206" s="704"/>
      <c r="P206" s="405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29"/>
      <c r="AK206" s="143"/>
      <c r="AL206" s="143"/>
      <c r="AM206" s="29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</row>
    <row r="207" spans="1:203" x14ac:dyDescent="0.25">
      <c r="A207" s="704" t="s">
        <v>26</v>
      </c>
      <c r="B207" s="704">
        <v>6752000</v>
      </c>
      <c r="C207" s="705">
        <v>23178</v>
      </c>
      <c r="D207" s="704"/>
      <c r="E207" s="704">
        <v>1450</v>
      </c>
      <c r="F207" s="704">
        <v>6</v>
      </c>
      <c r="G207" s="704">
        <v>3.9</v>
      </c>
      <c r="H207" s="704"/>
      <c r="I207" s="704"/>
      <c r="J207" s="704"/>
      <c r="K207" s="704"/>
      <c r="L207" s="704"/>
      <c r="M207" s="704"/>
      <c r="N207" s="704"/>
      <c r="O207" s="704"/>
      <c r="P207" s="405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29"/>
      <c r="AK207" s="143"/>
      <c r="AL207" s="143"/>
      <c r="AM207" s="29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</row>
    <row r="208" spans="1:203" x14ac:dyDescent="0.25">
      <c r="A208" s="704" t="s">
        <v>26</v>
      </c>
      <c r="B208" s="704">
        <v>6752000</v>
      </c>
      <c r="C208" s="705">
        <v>23524</v>
      </c>
      <c r="D208" s="704"/>
      <c r="E208" s="704">
        <v>1940</v>
      </c>
      <c r="F208" s="704">
        <v>6</v>
      </c>
      <c r="G208" s="704">
        <v>4.3600000000000003</v>
      </c>
      <c r="H208" s="704"/>
      <c r="I208" s="704"/>
      <c r="J208" s="704"/>
      <c r="K208" s="704"/>
      <c r="L208" s="704"/>
      <c r="M208" s="704"/>
      <c r="N208" s="704"/>
      <c r="O208" s="704"/>
      <c r="P208" s="405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29"/>
      <c r="AK208" s="143"/>
      <c r="AL208" s="143"/>
      <c r="AM208" s="29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</row>
    <row r="209" spans="1:203" x14ac:dyDescent="0.25">
      <c r="A209" s="704" t="s">
        <v>26</v>
      </c>
      <c r="B209" s="704">
        <v>6752000</v>
      </c>
      <c r="C209" s="705">
        <v>23904</v>
      </c>
      <c r="D209" s="704"/>
      <c r="E209" s="704">
        <v>4810</v>
      </c>
      <c r="F209" s="704">
        <v>6</v>
      </c>
      <c r="G209" s="704">
        <v>6.42</v>
      </c>
      <c r="H209" s="704"/>
      <c r="I209" s="704"/>
      <c r="J209" s="704"/>
      <c r="K209" s="704"/>
      <c r="L209" s="704"/>
      <c r="M209" s="704"/>
      <c r="N209" s="704"/>
      <c r="O209" s="704"/>
      <c r="P209" s="405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29"/>
      <c r="AK209" s="143"/>
      <c r="AL209" s="143"/>
      <c r="AM209" s="29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</row>
    <row r="210" spans="1:203" x14ac:dyDescent="0.25">
      <c r="A210" s="704" t="s">
        <v>26</v>
      </c>
      <c r="B210" s="704">
        <v>6752000</v>
      </c>
      <c r="C210" s="705">
        <v>24258</v>
      </c>
      <c r="D210" s="704"/>
      <c r="E210" s="704">
        <v>1180</v>
      </c>
      <c r="F210" s="704">
        <v>6</v>
      </c>
      <c r="G210" s="704">
        <v>3.66</v>
      </c>
      <c r="H210" s="704"/>
      <c r="I210" s="704"/>
      <c r="J210" s="704"/>
      <c r="K210" s="704"/>
      <c r="L210" s="704"/>
      <c r="M210" s="704"/>
      <c r="N210" s="704"/>
      <c r="O210" s="704"/>
      <c r="P210" s="405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29"/>
      <c r="AK210" s="143"/>
      <c r="AL210" s="143"/>
      <c r="AM210" s="29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</row>
    <row r="211" spans="1:203" x14ac:dyDescent="0.25">
      <c r="A211" s="704" t="s">
        <v>26</v>
      </c>
      <c r="B211" s="704">
        <v>6752000</v>
      </c>
      <c r="C211" s="705">
        <v>24646</v>
      </c>
      <c r="D211" s="704"/>
      <c r="E211" s="704">
        <v>2210</v>
      </c>
      <c r="F211" s="704">
        <v>6</v>
      </c>
      <c r="G211" s="704">
        <v>4.63</v>
      </c>
      <c r="H211" s="704"/>
      <c r="I211" s="704"/>
      <c r="J211" s="704"/>
      <c r="K211" s="704"/>
      <c r="L211" s="704"/>
      <c r="M211" s="704"/>
      <c r="N211" s="704"/>
      <c r="O211" s="704"/>
      <c r="P211" s="405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29"/>
      <c r="AK211" s="143"/>
      <c r="AL211" s="143"/>
      <c r="AM211" s="29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</row>
    <row r="212" spans="1:203" x14ac:dyDescent="0.25">
      <c r="A212" s="704" t="s">
        <v>26</v>
      </c>
      <c r="B212" s="704">
        <v>6752000</v>
      </c>
      <c r="C212" s="705">
        <v>25010</v>
      </c>
      <c r="D212" s="704"/>
      <c r="E212" s="704">
        <v>2630</v>
      </c>
      <c r="F212" s="704">
        <v>6</v>
      </c>
      <c r="G212" s="704">
        <v>4.96</v>
      </c>
      <c r="H212" s="704"/>
      <c r="I212" s="704"/>
      <c r="J212" s="704"/>
      <c r="K212" s="704"/>
      <c r="L212" s="704"/>
      <c r="M212" s="704"/>
      <c r="N212" s="704"/>
      <c r="O212" s="704"/>
      <c r="P212" s="405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29"/>
      <c r="AK212" s="143"/>
      <c r="AL212" s="143"/>
      <c r="AM212" s="29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</row>
    <row r="213" spans="1:203" x14ac:dyDescent="0.25">
      <c r="A213" s="704" t="s">
        <v>26</v>
      </c>
      <c r="B213" s="704">
        <v>6752000</v>
      </c>
      <c r="C213" s="705">
        <v>25354</v>
      </c>
      <c r="D213" s="704"/>
      <c r="E213" s="704">
        <v>2390</v>
      </c>
      <c r="F213" s="704">
        <v>6</v>
      </c>
      <c r="G213" s="704">
        <v>4.8499999999999996</v>
      </c>
      <c r="H213" s="704"/>
      <c r="I213" s="704"/>
      <c r="J213" s="704"/>
      <c r="K213" s="704"/>
      <c r="L213" s="704"/>
      <c r="M213" s="704"/>
      <c r="N213" s="704"/>
      <c r="O213" s="704"/>
      <c r="P213" s="405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29"/>
      <c r="AK213" s="143"/>
      <c r="AL213" s="143"/>
      <c r="AM213" s="29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</row>
    <row r="214" spans="1:203" x14ac:dyDescent="0.25">
      <c r="A214" s="704" t="s">
        <v>26</v>
      </c>
      <c r="B214" s="704">
        <v>6752000</v>
      </c>
      <c r="C214" s="705">
        <v>25745</v>
      </c>
      <c r="D214" s="704"/>
      <c r="E214" s="704">
        <v>3050</v>
      </c>
      <c r="F214" s="704">
        <v>6</v>
      </c>
      <c r="G214" s="704">
        <v>5.36</v>
      </c>
      <c r="H214" s="704"/>
      <c r="I214" s="704"/>
      <c r="J214" s="704"/>
      <c r="K214" s="704"/>
      <c r="L214" s="704"/>
      <c r="M214" s="704"/>
      <c r="N214" s="704"/>
      <c r="O214" s="704"/>
      <c r="P214" s="405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29"/>
      <c r="AK214" s="143"/>
      <c r="AL214" s="143"/>
      <c r="AM214" s="29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</row>
    <row r="215" spans="1:203" x14ac:dyDescent="0.25">
      <c r="A215" s="704" t="s">
        <v>26</v>
      </c>
      <c r="B215" s="704">
        <v>6752000</v>
      </c>
      <c r="C215" s="705">
        <v>26101</v>
      </c>
      <c r="D215" s="704"/>
      <c r="E215" s="704">
        <v>3870</v>
      </c>
      <c r="F215" s="704">
        <v>6</v>
      </c>
      <c r="G215" s="704">
        <v>5.84</v>
      </c>
      <c r="H215" s="704"/>
      <c r="I215" s="704"/>
      <c r="J215" s="704"/>
      <c r="K215" s="704"/>
      <c r="L215" s="704"/>
      <c r="M215" s="704"/>
      <c r="N215" s="704"/>
      <c r="O215" s="704"/>
      <c r="P215" s="405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29"/>
      <c r="AK215" s="143"/>
      <c r="AL215" s="143"/>
      <c r="AM215" s="29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</row>
    <row r="216" spans="1:203" x14ac:dyDescent="0.25">
      <c r="A216" s="704" t="s">
        <v>26</v>
      </c>
      <c r="B216" s="704">
        <v>6752000</v>
      </c>
      <c r="C216" s="705">
        <v>26454</v>
      </c>
      <c r="D216" s="704"/>
      <c r="E216" s="704">
        <v>3400</v>
      </c>
      <c r="F216" s="704">
        <v>6</v>
      </c>
      <c r="G216" s="704">
        <v>5.52</v>
      </c>
      <c r="H216" s="704"/>
      <c r="I216" s="704"/>
      <c r="J216" s="704"/>
      <c r="K216" s="704"/>
      <c r="L216" s="704"/>
      <c r="M216" s="704"/>
      <c r="N216" s="704"/>
      <c r="O216" s="704"/>
      <c r="P216" s="405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29"/>
      <c r="AK216" s="143"/>
      <c r="AL216" s="143"/>
      <c r="AM216" s="29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</row>
    <row r="217" spans="1:203" x14ac:dyDescent="0.25">
      <c r="A217" s="704" t="s">
        <v>26</v>
      </c>
      <c r="B217" s="704">
        <v>6752000</v>
      </c>
      <c r="C217" s="705">
        <v>26829</v>
      </c>
      <c r="D217" s="704"/>
      <c r="E217" s="704">
        <v>3780</v>
      </c>
      <c r="F217" s="704">
        <v>6</v>
      </c>
      <c r="G217" s="704">
        <v>5.78</v>
      </c>
      <c r="H217" s="704"/>
      <c r="I217" s="704"/>
      <c r="J217" s="704"/>
      <c r="K217" s="704"/>
      <c r="L217" s="704"/>
      <c r="M217" s="704"/>
      <c r="N217" s="704"/>
      <c r="O217" s="704"/>
      <c r="P217" s="405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29"/>
      <c r="AK217" s="143"/>
      <c r="AL217" s="143"/>
      <c r="AM217" s="29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</row>
    <row r="218" spans="1:203" x14ac:dyDescent="0.25">
      <c r="A218" s="704" t="s">
        <v>26</v>
      </c>
      <c r="B218" s="704">
        <v>6752000</v>
      </c>
      <c r="C218" s="705">
        <v>27197</v>
      </c>
      <c r="D218" s="704"/>
      <c r="E218" s="704">
        <v>2940</v>
      </c>
      <c r="F218" s="704">
        <v>6</v>
      </c>
      <c r="G218" s="704">
        <v>5.22</v>
      </c>
      <c r="H218" s="704"/>
      <c r="I218" s="704"/>
      <c r="J218" s="704"/>
      <c r="K218" s="704"/>
      <c r="L218" s="704"/>
      <c r="M218" s="704"/>
      <c r="N218" s="704"/>
      <c r="O218" s="704"/>
      <c r="P218" s="405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29"/>
      <c r="AK218" s="143"/>
      <c r="AL218" s="143"/>
      <c r="AM218" s="29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</row>
    <row r="219" spans="1:203" x14ac:dyDescent="0.25">
      <c r="A219" s="704" t="s">
        <v>26</v>
      </c>
      <c r="B219" s="704">
        <v>6752000</v>
      </c>
      <c r="C219" s="705">
        <v>27578</v>
      </c>
      <c r="D219" s="704"/>
      <c r="E219" s="704">
        <v>2510</v>
      </c>
      <c r="F219" s="704">
        <v>6</v>
      </c>
      <c r="G219" s="704">
        <v>4.9400000000000004</v>
      </c>
      <c r="H219" s="704"/>
      <c r="I219" s="704"/>
      <c r="J219" s="704"/>
      <c r="K219" s="704"/>
      <c r="L219" s="704"/>
      <c r="M219" s="704"/>
      <c r="N219" s="704"/>
      <c r="O219" s="704"/>
      <c r="P219" s="405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29"/>
      <c r="AK219" s="143"/>
      <c r="AL219" s="143"/>
      <c r="AM219" s="29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</row>
    <row r="220" spans="1:203" x14ac:dyDescent="0.25">
      <c r="A220" s="704" t="s">
        <v>26</v>
      </c>
      <c r="B220" s="704">
        <v>6752000</v>
      </c>
      <c r="C220" s="705">
        <v>27973</v>
      </c>
      <c r="D220" s="704"/>
      <c r="E220" s="704">
        <v>7340</v>
      </c>
      <c r="F220" s="704">
        <v>6</v>
      </c>
      <c r="G220" s="704">
        <v>7.86</v>
      </c>
      <c r="H220" s="704"/>
      <c r="I220" s="704"/>
      <c r="J220" s="704"/>
      <c r="K220" s="704"/>
      <c r="L220" s="704"/>
      <c r="M220" s="704"/>
      <c r="N220" s="704"/>
      <c r="O220" s="704"/>
      <c r="P220" s="405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29"/>
      <c r="AK220" s="143"/>
      <c r="AL220" s="143"/>
      <c r="AM220" s="29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</row>
    <row r="221" spans="1:203" x14ac:dyDescent="0.25">
      <c r="A221" s="704" t="s">
        <v>26</v>
      </c>
      <c r="B221" s="704">
        <v>6752000</v>
      </c>
      <c r="C221" s="705">
        <v>28282</v>
      </c>
      <c r="D221" s="704"/>
      <c r="E221" s="704">
        <v>1740</v>
      </c>
      <c r="F221" s="704">
        <v>6</v>
      </c>
      <c r="G221" s="704">
        <v>4.2300000000000004</v>
      </c>
      <c r="H221" s="704"/>
      <c r="I221" s="704"/>
      <c r="J221" s="704"/>
      <c r="K221" s="704"/>
      <c r="L221" s="704"/>
      <c r="M221" s="704"/>
      <c r="N221" s="704"/>
      <c r="O221" s="704"/>
      <c r="P221" s="405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29"/>
      <c r="AK221" s="143"/>
      <c r="AL221" s="143"/>
      <c r="AM221" s="29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</row>
    <row r="222" spans="1:203" x14ac:dyDescent="0.25">
      <c r="A222" s="704" t="s">
        <v>26</v>
      </c>
      <c r="B222" s="704">
        <v>6752000</v>
      </c>
      <c r="C222" s="705">
        <v>28657</v>
      </c>
      <c r="D222" s="704"/>
      <c r="E222" s="704">
        <v>3740</v>
      </c>
      <c r="F222" s="704">
        <v>6</v>
      </c>
      <c r="G222" s="704">
        <v>5.78</v>
      </c>
      <c r="H222" s="704"/>
      <c r="I222" s="704"/>
      <c r="J222" s="704"/>
      <c r="K222" s="704"/>
      <c r="L222" s="704"/>
      <c r="M222" s="704"/>
      <c r="N222" s="704"/>
      <c r="O222" s="704"/>
      <c r="P222" s="405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29"/>
      <c r="AK222" s="143"/>
      <c r="AL222" s="143"/>
      <c r="AM222" s="29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</row>
    <row r="223" spans="1:203" x14ac:dyDescent="0.25">
      <c r="A223" s="704" t="s">
        <v>26</v>
      </c>
      <c r="B223" s="704">
        <v>6752000</v>
      </c>
      <c r="C223" s="705">
        <v>29023</v>
      </c>
      <c r="D223" s="704"/>
      <c r="E223" s="704">
        <v>3290</v>
      </c>
      <c r="F223" s="704">
        <v>6</v>
      </c>
      <c r="G223" s="704">
        <v>5.46</v>
      </c>
      <c r="H223" s="704"/>
      <c r="I223" s="704"/>
      <c r="J223" s="704"/>
      <c r="K223" s="704"/>
      <c r="L223" s="704"/>
      <c r="M223" s="704"/>
      <c r="N223" s="704"/>
      <c r="O223" s="704"/>
      <c r="P223" s="405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29"/>
      <c r="AK223" s="143"/>
      <c r="AL223" s="143"/>
      <c r="AM223" s="29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</row>
    <row r="224" spans="1:203" x14ac:dyDescent="0.25">
      <c r="A224" s="704" t="s">
        <v>26</v>
      </c>
      <c r="B224" s="704">
        <v>6752000</v>
      </c>
      <c r="C224" s="705">
        <v>29384</v>
      </c>
      <c r="D224" s="704"/>
      <c r="E224" s="704">
        <v>3860</v>
      </c>
      <c r="F224" s="704">
        <v>6</v>
      </c>
      <c r="G224" s="704">
        <v>5.77</v>
      </c>
      <c r="H224" s="704"/>
      <c r="I224" s="704"/>
      <c r="J224" s="704"/>
      <c r="K224" s="704"/>
      <c r="L224" s="704"/>
      <c r="M224" s="704"/>
      <c r="N224" s="704"/>
      <c r="O224" s="704"/>
      <c r="P224" s="405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29"/>
      <c r="AK224" s="143"/>
      <c r="AL224" s="143"/>
      <c r="AM224" s="29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</row>
    <row r="225" spans="1:203" x14ac:dyDescent="0.25">
      <c r="A225" s="704" t="s">
        <v>26</v>
      </c>
      <c r="B225" s="704">
        <v>6752000</v>
      </c>
      <c r="C225" s="705">
        <v>29745</v>
      </c>
      <c r="D225" s="704"/>
      <c r="E225" s="704">
        <v>2420</v>
      </c>
      <c r="F225" s="704">
        <v>6</v>
      </c>
      <c r="G225" s="704">
        <v>4.92</v>
      </c>
      <c r="H225" s="704"/>
      <c r="I225" s="704"/>
      <c r="J225" s="704"/>
      <c r="K225" s="704"/>
      <c r="L225" s="704"/>
      <c r="M225" s="704"/>
      <c r="N225" s="704"/>
      <c r="O225" s="704"/>
      <c r="P225" s="405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29"/>
      <c r="AK225" s="143"/>
      <c r="AL225" s="143"/>
      <c r="AM225" s="29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</row>
    <row r="226" spans="1:203" x14ac:dyDescent="0.25">
      <c r="A226" s="704" t="s">
        <v>26</v>
      </c>
      <c r="B226" s="704">
        <v>6752000</v>
      </c>
      <c r="C226" s="705">
        <v>30132</v>
      </c>
      <c r="D226" s="704"/>
      <c r="E226" s="704">
        <v>3170</v>
      </c>
      <c r="F226" s="704">
        <v>6</v>
      </c>
      <c r="G226" s="704">
        <v>5.48</v>
      </c>
      <c r="H226" s="704"/>
      <c r="I226" s="704"/>
      <c r="J226" s="704"/>
      <c r="K226" s="704"/>
      <c r="L226" s="704"/>
      <c r="M226" s="704"/>
      <c r="N226" s="704"/>
      <c r="O226" s="704"/>
      <c r="P226" s="405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29"/>
      <c r="AK226" s="143"/>
      <c r="AL226" s="143"/>
      <c r="AM226" s="29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</row>
    <row r="227" spans="1:203" x14ac:dyDescent="0.25">
      <c r="A227" s="704" t="s">
        <v>26</v>
      </c>
      <c r="B227" s="704">
        <v>6752000</v>
      </c>
      <c r="C227" s="705">
        <v>30488</v>
      </c>
      <c r="D227" s="704"/>
      <c r="E227" s="704">
        <v>6590</v>
      </c>
      <c r="F227" s="704">
        <v>6</v>
      </c>
      <c r="G227" s="704">
        <v>7.72</v>
      </c>
      <c r="H227" s="704"/>
      <c r="I227" s="704"/>
      <c r="J227" s="704"/>
      <c r="K227" s="704"/>
      <c r="L227" s="704"/>
      <c r="M227" s="704"/>
      <c r="N227" s="704"/>
      <c r="O227" s="704"/>
      <c r="P227" s="405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29"/>
      <c r="AK227" s="143"/>
      <c r="AL227" s="143"/>
      <c r="AM227" s="29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</row>
    <row r="228" spans="1:203" x14ac:dyDescent="0.25">
      <c r="A228" s="704" t="s">
        <v>26</v>
      </c>
      <c r="B228" s="704">
        <v>6752000</v>
      </c>
      <c r="C228" s="705">
        <v>30827</v>
      </c>
      <c r="D228" s="704"/>
      <c r="E228" s="704">
        <v>4000</v>
      </c>
      <c r="F228" s="704">
        <v>6</v>
      </c>
      <c r="G228" s="704">
        <v>6.27</v>
      </c>
      <c r="H228" s="704"/>
      <c r="I228" s="704"/>
      <c r="J228" s="704"/>
      <c r="K228" s="704"/>
      <c r="L228" s="704"/>
      <c r="M228" s="704"/>
      <c r="N228" s="704"/>
      <c r="O228" s="704"/>
      <c r="P228" s="405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29"/>
      <c r="AK228" s="143"/>
      <c r="AL228" s="143"/>
      <c r="AM228" s="29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</row>
    <row r="229" spans="1:203" x14ac:dyDescent="0.25">
      <c r="A229" s="704" t="s">
        <v>26</v>
      </c>
      <c r="B229" s="704">
        <v>6752000</v>
      </c>
      <c r="C229" s="705">
        <v>31207</v>
      </c>
      <c r="D229" s="704"/>
      <c r="E229" s="704">
        <v>3520</v>
      </c>
      <c r="F229" s="704">
        <v>6</v>
      </c>
      <c r="G229" s="704">
        <v>6</v>
      </c>
      <c r="H229" s="704"/>
      <c r="I229" s="704"/>
      <c r="J229" s="704"/>
      <c r="K229" s="704"/>
      <c r="L229" s="704"/>
      <c r="M229" s="704"/>
      <c r="N229" s="704"/>
      <c r="O229" s="704"/>
      <c r="P229" s="405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29"/>
      <c r="AK229" s="143"/>
      <c r="AL229" s="143"/>
      <c r="AM229" s="29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</row>
    <row r="230" spans="1:203" x14ac:dyDescent="0.25">
      <c r="A230" s="704" t="s">
        <v>26</v>
      </c>
      <c r="B230" s="704">
        <v>6752000</v>
      </c>
      <c r="C230" s="705">
        <v>31570</v>
      </c>
      <c r="D230" s="704"/>
      <c r="E230" s="704">
        <v>3920</v>
      </c>
      <c r="F230" s="704">
        <v>6</v>
      </c>
      <c r="G230" s="704">
        <v>6.25</v>
      </c>
      <c r="H230" s="704"/>
      <c r="I230" s="704"/>
      <c r="J230" s="704"/>
      <c r="K230" s="704"/>
      <c r="L230" s="704"/>
      <c r="M230" s="704"/>
      <c r="N230" s="704"/>
      <c r="O230" s="704"/>
      <c r="P230" s="405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29"/>
      <c r="AK230" s="143"/>
      <c r="AL230" s="143"/>
      <c r="AM230" s="29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</row>
    <row r="231" spans="1:203" x14ac:dyDescent="0.25">
      <c r="A231" s="704" t="s">
        <v>26</v>
      </c>
      <c r="B231" s="704">
        <v>6752000</v>
      </c>
      <c r="C231" s="705">
        <v>31937</v>
      </c>
      <c r="D231" s="704"/>
      <c r="E231" s="704">
        <v>1670</v>
      </c>
      <c r="F231" s="704">
        <v>6</v>
      </c>
      <c r="G231" s="704">
        <v>4.7</v>
      </c>
      <c r="H231" s="704"/>
      <c r="I231" s="704"/>
      <c r="J231" s="704"/>
      <c r="K231" s="704"/>
      <c r="L231" s="704"/>
      <c r="M231" s="704"/>
      <c r="N231" s="704"/>
      <c r="O231" s="704"/>
      <c r="P231" s="405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29"/>
      <c r="AK231" s="143"/>
      <c r="AL231" s="143"/>
      <c r="AM231" s="29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</row>
    <row r="232" spans="1:203" x14ac:dyDescent="0.25">
      <c r="A232" s="704" t="s">
        <v>26</v>
      </c>
      <c r="B232" s="704">
        <v>6752000</v>
      </c>
      <c r="C232" s="705">
        <v>32305</v>
      </c>
      <c r="D232" s="704"/>
      <c r="E232" s="704">
        <v>2740</v>
      </c>
      <c r="F232" s="704">
        <v>6</v>
      </c>
      <c r="G232" s="704">
        <v>5.47</v>
      </c>
      <c r="H232" s="704"/>
      <c r="I232" s="704"/>
      <c r="J232" s="704"/>
      <c r="K232" s="704"/>
      <c r="L232" s="704"/>
      <c r="M232" s="704"/>
      <c r="N232" s="704"/>
      <c r="O232" s="704"/>
      <c r="P232" s="405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29"/>
      <c r="AK232" s="143"/>
      <c r="AL232" s="143"/>
      <c r="AM232" s="29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</row>
    <row r="233" spans="1:203" x14ac:dyDescent="0.25">
      <c r="A233" s="704" t="s">
        <v>26</v>
      </c>
      <c r="B233" s="704">
        <v>6752000</v>
      </c>
      <c r="C233" s="705">
        <v>32659</v>
      </c>
      <c r="D233" s="704"/>
      <c r="E233" s="704">
        <v>1570</v>
      </c>
      <c r="F233" s="704">
        <v>6</v>
      </c>
      <c r="G233" s="704">
        <v>4.54</v>
      </c>
      <c r="H233" s="704"/>
      <c r="I233" s="704"/>
      <c r="J233" s="704"/>
      <c r="K233" s="704"/>
      <c r="L233" s="704"/>
      <c r="M233" s="704"/>
      <c r="N233" s="704"/>
      <c r="O233" s="704"/>
      <c r="P233" s="405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29"/>
      <c r="AK233" s="143"/>
      <c r="AL233" s="143"/>
      <c r="AM233" s="29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</row>
    <row r="234" spans="1:203" x14ac:dyDescent="0.25">
      <c r="A234" s="704" t="s">
        <v>26</v>
      </c>
      <c r="B234" s="704">
        <v>6752000</v>
      </c>
      <c r="C234" s="705">
        <v>33036</v>
      </c>
      <c r="D234" s="704"/>
      <c r="E234" s="704">
        <v>2520</v>
      </c>
      <c r="F234" s="704">
        <v>6</v>
      </c>
      <c r="G234" s="704">
        <v>5.33</v>
      </c>
      <c r="H234" s="704"/>
      <c r="I234" s="704"/>
      <c r="J234" s="704"/>
      <c r="K234" s="704"/>
      <c r="L234" s="704"/>
      <c r="M234" s="704"/>
      <c r="N234" s="704"/>
      <c r="O234" s="704"/>
      <c r="P234" s="405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29"/>
      <c r="AK234" s="143"/>
      <c r="AL234" s="143"/>
      <c r="AM234" s="29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</row>
    <row r="235" spans="1:203" x14ac:dyDescent="0.25">
      <c r="A235" s="704" t="s">
        <v>26</v>
      </c>
      <c r="B235" s="704">
        <v>6752000</v>
      </c>
      <c r="C235" s="705">
        <v>33391</v>
      </c>
      <c r="D235" s="704"/>
      <c r="E235" s="704">
        <v>4520</v>
      </c>
      <c r="F235" s="704">
        <v>6</v>
      </c>
      <c r="G235" s="704">
        <v>6.52</v>
      </c>
      <c r="H235" s="704"/>
      <c r="I235" s="704"/>
      <c r="J235" s="704"/>
      <c r="K235" s="704"/>
      <c r="L235" s="704"/>
      <c r="M235" s="704"/>
      <c r="N235" s="704"/>
      <c r="O235" s="704"/>
      <c r="P235" s="405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29"/>
      <c r="AK235" s="143"/>
      <c r="AL235" s="143"/>
      <c r="AM235" s="29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</row>
    <row r="236" spans="1:203" x14ac:dyDescent="0.25">
      <c r="A236" s="704" t="s">
        <v>26</v>
      </c>
      <c r="B236" s="704">
        <v>6752000</v>
      </c>
      <c r="C236" s="705">
        <v>33751</v>
      </c>
      <c r="D236" s="704"/>
      <c r="E236" s="704">
        <v>1720</v>
      </c>
      <c r="F236" s="704">
        <v>6</v>
      </c>
      <c r="G236" s="704">
        <v>4.71</v>
      </c>
      <c r="H236" s="704"/>
      <c r="I236" s="704"/>
      <c r="J236" s="704"/>
      <c r="K236" s="704"/>
      <c r="L236" s="704"/>
      <c r="M236" s="704"/>
      <c r="N236" s="704"/>
      <c r="O236" s="704"/>
      <c r="P236" s="405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29"/>
      <c r="AK236" s="143"/>
      <c r="AL236" s="143"/>
      <c r="AM236" s="29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</row>
    <row r="237" spans="1:203" x14ac:dyDescent="0.25">
      <c r="A237" s="704" t="s">
        <v>26</v>
      </c>
      <c r="B237" s="704">
        <v>6752000</v>
      </c>
      <c r="C237" s="705">
        <v>34139</v>
      </c>
      <c r="D237" s="704"/>
      <c r="E237" s="704">
        <v>2730</v>
      </c>
      <c r="F237" s="704">
        <v>6</v>
      </c>
      <c r="G237" s="704">
        <v>5.49</v>
      </c>
      <c r="H237" s="704"/>
      <c r="I237" s="704"/>
      <c r="J237" s="704"/>
      <c r="K237" s="704"/>
      <c r="L237" s="704"/>
      <c r="M237" s="704"/>
      <c r="N237" s="704"/>
      <c r="O237" s="704"/>
      <c r="P237" s="405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29"/>
      <c r="AK237" s="143"/>
      <c r="AL237" s="143"/>
      <c r="AM237" s="29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</row>
    <row r="238" spans="1:203" x14ac:dyDescent="0.25">
      <c r="A238" s="704" t="s">
        <v>26</v>
      </c>
      <c r="B238" s="704">
        <v>6752000</v>
      </c>
      <c r="C238" s="705">
        <v>34486</v>
      </c>
      <c r="D238" s="704"/>
      <c r="E238" s="704">
        <v>1850</v>
      </c>
      <c r="F238" s="704">
        <v>6</v>
      </c>
      <c r="G238" s="704">
        <v>4.83</v>
      </c>
      <c r="H238" s="704"/>
      <c r="I238" s="704"/>
      <c r="J238" s="704"/>
      <c r="K238" s="704"/>
      <c r="L238" s="704"/>
      <c r="M238" s="704"/>
      <c r="N238" s="704"/>
      <c r="O238" s="704"/>
      <c r="P238" s="405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29"/>
      <c r="AK238" s="143"/>
      <c r="AL238" s="143"/>
      <c r="AM238" s="29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</row>
    <row r="239" spans="1:203" x14ac:dyDescent="0.25">
      <c r="A239" s="704" t="s">
        <v>26</v>
      </c>
      <c r="B239" s="704">
        <v>6752000</v>
      </c>
      <c r="C239" s="705">
        <v>34868</v>
      </c>
      <c r="D239" s="704"/>
      <c r="E239" s="704">
        <v>4730</v>
      </c>
      <c r="F239" s="704">
        <v>6</v>
      </c>
      <c r="G239" s="704">
        <v>7.03</v>
      </c>
      <c r="H239" s="704"/>
      <c r="I239" s="704"/>
      <c r="J239" s="704"/>
      <c r="K239" s="704"/>
      <c r="L239" s="704"/>
      <c r="M239" s="704"/>
      <c r="N239" s="704"/>
      <c r="O239" s="704"/>
      <c r="P239" s="405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29"/>
      <c r="AK239" s="143"/>
      <c r="AL239" s="143"/>
      <c r="AM239" s="29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</row>
    <row r="240" spans="1:203" x14ac:dyDescent="0.25">
      <c r="A240" s="704" t="s">
        <v>26</v>
      </c>
      <c r="B240" s="704">
        <v>6752000</v>
      </c>
      <c r="C240" s="705">
        <v>35229</v>
      </c>
      <c r="D240" s="704"/>
      <c r="E240" s="704">
        <v>2830</v>
      </c>
      <c r="F240" s="704">
        <v>6</v>
      </c>
      <c r="G240" s="704">
        <v>5.73</v>
      </c>
      <c r="H240" s="704"/>
      <c r="I240" s="704"/>
      <c r="J240" s="704"/>
      <c r="K240" s="704"/>
      <c r="L240" s="704"/>
      <c r="M240" s="704"/>
      <c r="N240" s="704"/>
      <c r="O240" s="704"/>
      <c r="P240" s="405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29"/>
      <c r="AK240" s="143"/>
      <c r="AL240" s="143"/>
      <c r="AM240" s="29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</row>
    <row r="241" spans="1:203" x14ac:dyDescent="0.25">
      <c r="A241" s="704" t="s">
        <v>26</v>
      </c>
      <c r="B241" s="704">
        <v>6752000</v>
      </c>
      <c r="C241" s="705">
        <v>35590</v>
      </c>
      <c r="D241" s="704"/>
      <c r="E241" s="704">
        <v>3310</v>
      </c>
      <c r="F241" s="704">
        <v>6</v>
      </c>
      <c r="G241" s="704">
        <v>6.03</v>
      </c>
      <c r="H241" s="704"/>
      <c r="I241" s="704"/>
      <c r="J241" s="704"/>
      <c r="K241" s="704"/>
      <c r="L241" s="704"/>
      <c r="M241" s="704"/>
      <c r="N241" s="704"/>
      <c r="O241" s="704"/>
      <c r="P241" s="405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29"/>
      <c r="AK241" s="143"/>
      <c r="AL241" s="143"/>
      <c r="AM241" s="29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</row>
    <row r="242" spans="1:203" x14ac:dyDescent="0.25">
      <c r="A242" s="704" t="s">
        <v>26</v>
      </c>
      <c r="B242" s="704">
        <v>6752000</v>
      </c>
      <c r="C242" s="705">
        <v>35950</v>
      </c>
      <c r="D242" s="704"/>
      <c r="E242" s="704">
        <v>1880</v>
      </c>
      <c r="F242" s="704">
        <v>6</v>
      </c>
      <c r="G242" s="704">
        <v>5.01</v>
      </c>
      <c r="H242" s="704"/>
      <c r="I242" s="704"/>
      <c r="J242" s="704"/>
      <c r="K242" s="704"/>
      <c r="L242" s="704"/>
      <c r="M242" s="704"/>
      <c r="N242" s="704"/>
      <c r="O242" s="704"/>
      <c r="P242" s="405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29"/>
      <c r="AK242" s="143"/>
      <c r="AL242" s="143"/>
      <c r="AM242" s="29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</row>
    <row r="243" spans="1:203" x14ac:dyDescent="0.25">
      <c r="A243" s="704" t="s">
        <v>26</v>
      </c>
      <c r="B243" s="704">
        <v>6752000</v>
      </c>
      <c r="C243" s="705">
        <v>36280</v>
      </c>
      <c r="D243" s="704">
        <v>0.875</v>
      </c>
      <c r="E243" s="704">
        <v>5820</v>
      </c>
      <c r="F243" s="704">
        <v>6</v>
      </c>
      <c r="G243" s="704">
        <v>7.56</v>
      </c>
      <c r="H243" s="704"/>
      <c r="I243" s="704"/>
      <c r="J243" s="704"/>
      <c r="K243" s="704"/>
      <c r="L243" s="704"/>
      <c r="M243" s="704"/>
      <c r="N243" s="704"/>
      <c r="O243" s="704"/>
      <c r="P243" s="405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29"/>
      <c r="AK243" s="143"/>
      <c r="AL243" s="143"/>
      <c r="AM243" s="29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</row>
    <row r="244" spans="1:203" x14ac:dyDescent="0.25">
      <c r="A244" s="704" t="s">
        <v>26</v>
      </c>
      <c r="B244" s="704">
        <v>6752000</v>
      </c>
      <c r="C244" s="705">
        <v>36676</v>
      </c>
      <c r="D244" s="704">
        <v>0.17708333333333334</v>
      </c>
      <c r="E244" s="704">
        <v>1790</v>
      </c>
      <c r="F244" s="704">
        <v>6</v>
      </c>
      <c r="G244" s="704">
        <v>4.93</v>
      </c>
      <c r="H244" s="704"/>
      <c r="I244" s="704"/>
      <c r="J244" s="704"/>
      <c r="K244" s="704"/>
      <c r="L244" s="704"/>
      <c r="M244" s="704"/>
      <c r="N244" s="704"/>
      <c r="O244" s="704"/>
      <c r="P244" s="405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29"/>
      <c r="AK244" s="143"/>
      <c r="AL244" s="143"/>
      <c r="AM244" s="29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</row>
    <row r="245" spans="1:203" x14ac:dyDescent="0.25">
      <c r="A245" s="704" t="s">
        <v>26</v>
      </c>
      <c r="B245" s="704">
        <v>6752000</v>
      </c>
      <c r="C245" s="705">
        <v>37041</v>
      </c>
      <c r="D245" s="704">
        <v>0.21875</v>
      </c>
      <c r="E245" s="704">
        <v>1740</v>
      </c>
      <c r="F245" s="704">
        <v>6</v>
      </c>
      <c r="G245" s="704">
        <v>4.88</v>
      </c>
      <c r="H245" s="704"/>
      <c r="I245" s="704"/>
      <c r="J245" s="704"/>
      <c r="K245" s="704"/>
      <c r="L245" s="704"/>
      <c r="M245" s="704"/>
      <c r="N245" s="704"/>
      <c r="O245" s="704"/>
      <c r="P245" s="405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29"/>
      <c r="AK245" s="143"/>
      <c r="AL245" s="143"/>
      <c r="AM245" s="29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</row>
    <row r="246" spans="1:203" x14ac:dyDescent="0.25">
      <c r="A246" s="704" t="s">
        <v>26</v>
      </c>
      <c r="B246" s="704">
        <v>6752000</v>
      </c>
      <c r="C246" s="705">
        <v>37407</v>
      </c>
      <c r="D246" s="704">
        <v>0.29166666666666669</v>
      </c>
      <c r="E246" s="704">
        <v>880</v>
      </c>
      <c r="F246" s="704">
        <v>6</v>
      </c>
      <c r="G246" s="704">
        <v>3.54</v>
      </c>
      <c r="H246" s="704"/>
      <c r="I246" s="704"/>
      <c r="J246" s="704"/>
      <c r="K246" s="704"/>
      <c r="L246" s="704"/>
      <c r="M246" s="704"/>
      <c r="N246" s="704"/>
      <c r="O246" s="704"/>
      <c r="P246" s="405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29"/>
      <c r="AK246" s="143"/>
      <c r="AL246" s="143"/>
      <c r="AM246" s="29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</row>
    <row r="247" spans="1:203" x14ac:dyDescent="0.25">
      <c r="A247" s="704" t="s">
        <v>26</v>
      </c>
      <c r="B247" s="704">
        <v>6752000</v>
      </c>
      <c r="C247" s="705">
        <v>37773</v>
      </c>
      <c r="D247" s="704">
        <v>0.29166666666666669</v>
      </c>
      <c r="E247" s="704">
        <v>3770</v>
      </c>
      <c r="F247" s="704">
        <v>6</v>
      </c>
      <c r="G247" s="704">
        <v>5.86</v>
      </c>
      <c r="H247" s="704"/>
      <c r="I247" s="704"/>
      <c r="J247" s="704"/>
      <c r="K247" s="704"/>
      <c r="L247" s="704"/>
      <c r="M247" s="704"/>
      <c r="N247" s="704"/>
      <c r="O247" s="704"/>
      <c r="P247" s="405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29"/>
      <c r="AK247" s="143"/>
      <c r="AL247" s="143"/>
      <c r="AM247" s="29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</row>
    <row r="248" spans="1:203" x14ac:dyDescent="0.25">
      <c r="A248" s="704" t="s">
        <v>26</v>
      </c>
      <c r="B248" s="704">
        <v>6752000</v>
      </c>
      <c r="C248" s="705">
        <v>38169</v>
      </c>
      <c r="D248" s="704">
        <v>0.20833333333333334</v>
      </c>
      <c r="E248" s="704">
        <v>1600</v>
      </c>
      <c r="F248" s="704">
        <v>6</v>
      </c>
      <c r="G248" s="704">
        <v>4.3099999999999996</v>
      </c>
      <c r="H248" s="704"/>
      <c r="I248" s="704"/>
      <c r="J248" s="704"/>
      <c r="K248" s="704"/>
      <c r="L248" s="704"/>
      <c r="M248" s="704"/>
      <c r="N248" s="704"/>
      <c r="O248" s="704"/>
      <c r="P248" s="405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29"/>
      <c r="AK248" s="143"/>
      <c r="AL248" s="143"/>
      <c r="AM248" s="29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</row>
    <row r="249" spans="1:203" x14ac:dyDescent="0.25">
      <c r="A249" s="704" t="s">
        <v>26</v>
      </c>
      <c r="B249" s="704">
        <v>6752000</v>
      </c>
      <c r="C249" s="705">
        <v>38498</v>
      </c>
      <c r="D249" s="704">
        <v>0.1875</v>
      </c>
      <c r="E249" s="704">
        <v>2270</v>
      </c>
      <c r="F249" s="704">
        <v>6</v>
      </c>
      <c r="G249" s="704">
        <v>4.97</v>
      </c>
      <c r="H249" s="704"/>
      <c r="I249" s="704"/>
      <c r="J249" s="704"/>
      <c r="K249" s="704"/>
      <c r="L249" s="704"/>
      <c r="M249" s="704"/>
      <c r="N249" s="704"/>
      <c r="O249" s="704"/>
      <c r="P249" s="405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29"/>
      <c r="AK249" s="143"/>
      <c r="AL249" s="143"/>
      <c r="AM249" s="29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</row>
    <row r="250" spans="1:203" x14ac:dyDescent="0.25">
      <c r="A250" s="704" t="s">
        <v>26</v>
      </c>
      <c r="B250" s="704">
        <v>6752000</v>
      </c>
      <c r="C250" s="705">
        <v>38860</v>
      </c>
      <c r="D250" s="704">
        <v>0.42708333333333331</v>
      </c>
      <c r="E250" s="704">
        <v>1800</v>
      </c>
      <c r="F250" s="704">
        <v>6</v>
      </c>
      <c r="G250" s="704">
        <v>4.63</v>
      </c>
      <c r="H250" s="704"/>
      <c r="I250" s="704"/>
      <c r="J250" s="704"/>
      <c r="K250" s="704"/>
      <c r="L250" s="704"/>
      <c r="M250" s="704"/>
      <c r="N250" s="704"/>
      <c r="O250" s="704"/>
      <c r="P250" s="405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29"/>
      <c r="AK250" s="143"/>
      <c r="AL250" s="143"/>
      <c r="AM250" s="29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</row>
    <row r="251" spans="1:203" x14ac:dyDescent="0.25">
      <c r="A251" s="704" t="s">
        <v>26</v>
      </c>
      <c r="B251" s="704">
        <v>6752000</v>
      </c>
      <c r="C251" s="705">
        <v>39249</v>
      </c>
      <c r="D251" s="704">
        <v>0.1875</v>
      </c>
      <c r="E251" s="704">
        <v>2010</v>
      </c>
      <c r="F251" s="704">
        <v>6</v>
      </c>
      <c r="G251" s="704">
        <v>4.78</v>
      </c>
      <c r="H251" s="704"/>
      <c r="I251" s="704"/>
      <c r="J251" s="704"/>
      <c r="K251" s="704"/>
      <c r="L251" s="704"/>
      <c r="M251" s="704"/>
      <c r="N251" s="704"/>
      <c r="O251" s="704"/>
      <c r="P251" s="405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29"/>
      <c r="AK251" s="143"/>
      <c r="AL251" s="143"/>
      <c r="AM251" s="29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</row>
    <row r="252" spans="1:203" x14ac:dyDescent="0.25">
      <c r="A252" s="704"/>
      <c r="B252" s="704"/>
      <c r="C252" s="705"/>
      <c r="D252" s="704"/>
      <c r="E252" s="704"/>
      <c r="F252" s="704"/>
      <c r="G252" s="704"/>
      <c r="H252" s="704"/>
      <c r="I252" s="704"/>
      <c r="J252" s="704"/>
      <c r="K252" s="704"/>
      <c r="L252" s="704"/>
      <c r="M252" s="704"/>
      <c r="N252" s="704"/>
      <c r="O252" s="704"/>
      <c r="P252" s="405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29"/>
      <c r="AK252" s="143"/>
      <c r="AL252" s="143"/>
      <c r="AM252" s="29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</row>
    <row r="253" spans="1:203" x14ac:dyDescent="0.25">
      <c r="A253" s="704"/>
      <c r="B253" s="704"/>
      <c r="C253" s="705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405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29"/>
      <c r="AK253" s="143"/>
      <c r="AL253" s="143"/>
      <c r="AM253" s="29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</row>
    <row r="254" spans="1:203" x14ac:dyDescent="0.25">
      <c r="A254" s="704"/>
      <c r="B254" s="704"/>
      <c r="C254" s="705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405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29"/>
      <c r="AK254" s="143"/>
      <c r="AL254" s="143"/>
      <c r="AM254" s="29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</row>
    <row r="255" spans="1:203" x14ac:dyDescent="0.25">
      <c r="A255" s="704"/>
      <c r="B255" s="704"/>
      <c r="C255" s="705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405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29"/>
      <c r="AK255" s="143"/>
      <c r="AL255" s="143"/>
      <c r="AM255" s="29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</row>
    <row r="256" spans="1:203" x14ac:dyDescent="0.25">
      <c r="A256" s="704"/>
      <c r="B256" s="704"/>
      <c r="C256" s="705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405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29"/>
      <c r="AK256" s="143"/>
      <c r="AL256" s="143"/>
      <c r="AM256" s="29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</row>
    <row r="257" spans="1:203" x14ac:dyDescent="0.25">
      <c r="A257" s="704"/>
      <c r="B257" s="704"/>
      <c r="C257" s="705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405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29"/>
      <c r="AK257" s="143"/>
      <c r="AL257" s="143"/>
      <c r="AM257" s="29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</row>
    <row r="258" spans="1:203" x14ac:dyDescent="0.25">
      <c r="A258" s="704"/>
      <c r="B258" s="704"/>
      <c r="C258" s="705"/>
      <c r="D258" s="704"/>
      <c r="E258" s="704"/>
      <c r="F258" s="704"/>
      <c r="G258" s="704"/>
      <c r="H258" s="704"/>
      <c r="I258" s="704"/>
      <c r="J258" s="704"/>
      <c r="K258" s="704"/>
      <c r="L258" s="704"/>
      <c r="M258" s="724"/>
      <c r="N258" s="724"/>
      <c r="O258" s="706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29"/>
      <c r="AK258" s="143"/>
      <c r="AL258" s="143"/>
      <c r="AM258" s="29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</row>
    <row r="259" spans="1:203" x14ac:dyDescent="0.25">
      <c r="A259" s="704"/>
      <c r="B259" s="704"/>
      <c r="C259" s="705"/>
      <c r="D259" s="704"/>
      <c r="E259" s="704"/>
      <c r="F259" s="704"/>
      <c r="G259" s="704"/>
      <c r="H259" s="704"/>
      <c r="I259" s="704"/>
      <c r="J259" s="704"/>
      <c r="K259" s="704"/>
      <c r="L259" s="704"/>
      <c r="M259" s="724"/>
      <c r="N259" s="724"/>
      <c r="O259" s="706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29"/>
      <c r="AK259" s="143"/>
      <c r="AL259" s="143"/>
      <c r="AM259" s="29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</row>
    <row r="260" spans="1:203" x14ac:dyDescent="0.25">
      <c r="A260" s="704"/>
      <c r="B260" s="704"/>
      <c r="C260" s="705"/>
      <c r="D260" s="704"/>
      <c r="E260" s="704"/>
      <c r="F260" s="704"/>
      <c r="G260" s="704"/>
      <c r="H260" s="704"/>
      <c r="I260" s="704"/>
      <c r="J260" s="704"/>
      <c r="K260" s="704"/>
      <c r="L260" s="704"/>
      <c r="M260" s="724"/>
      <c r="N260" s="724"/>
      <c r="O260" s="706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29"/>
      <c r="AK260" s="143"/>
      <c r="AL260" s="143"/>
      <c r="AM260" s="29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</row>
    <row r="261" spans="1:203" x14ac:dyDescent="0.25">
      <c r="A261" s="704"/>
      <c r="B261" s="704"/>
      <c r="C261" s="705"/>
      <c r="D261" s="704"/>
      <c r="E261" s="704"/>
      <c r="F261" s="704"/>
      <c r="G261" s="704"/>
      <c r="H261" s="704"/>
      <c r="I261" s="704"/>
      <c r="J261" s="704"/>
      <c r="K261" s="704"/>
      <c r="L261" s="704"/>
      <c r="M261" s="724"/>
      <c r="N261" s="724"/>
      <c r="O261" s="706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29"/>
      <c r="AK261" s="143"/>
      <c r="AL261" s="143"/>
      <c r="AM261" s="29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</row>
    <row r="262" spans="1:203" x14ac:dyDescent="0.25">
      <c r="A262" s="704"/>
      <c r="B262" s="704"/>
      <c r="C262" s="705"/>
      <c r="D262" s="704"/>
      <c r="E262" s="704"/>
      <c r="F262" s="704"/>
      <c r="G262" s="704"/>
      <c r="H262" s="704"/>
      <c r="I262" s="704"/>
      <c r="J262" s="704"/>
      <c r="K262" s="704"/>
      <c r="L262" s="704"/>
      <c r="M262" s="724"/>
      <c r="N262" s="724"/>
      <c r="O262" s="706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29"/>
      <c r="AK262" s="143"/>
      <c r="AL262" s="143"/>
      <c r="AM262" s="29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</row>
    <row r="263" spans="1:203" x14ac:dyDescent="0.25">
      <c r="A263" s="704"/>
      <c r="B263" s="704"/>
      <c r="C263" s="705"/>
      <c r="D263" s="704"/>
      <c r="E263" s="704"/>
      <c r="F263" s="704"/>
      <c r="G263" s="704"/>
      <c r="H263" s="704"/>
      <c r="I263" s="704"/>
      <c r="J263" s="704"/>
      <c r="K263" s="704"/>
      <c r="L263" s="704"/>
      <c r="M263" s="724"/>
      <c r="N263" s="724"/>
      <c r="O263" s="706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29"/>
      <c r="AK263" s="143"/>
      <c r="AL263" s="143"/>
      <c r="AM263" s="29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</row>
    <row r="264" spans="1:203" x14ac:dyDescent="0.25">
      <c r="A264" s="704"/>
      <c r="B264" s="704"/>
      <c r="C264" s="705"/>
      <c r="D264" s="704"/>
      <c r="E264" s="704"/>
      <c r="F264" s="704"/>
      <c r="G264" s="704"/>
      <c r="H264" s="704"/>
      <c r="I264" s="704"/>
      <c r="J264" s="704"/>
      <c r="K264" s="704"/>
      <c r="L264" s="704"/>
      <c r="M264" s="724"/>
      <c r="N264" s="724"/>
      <c r="O264" s="706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29"/>
      <c r="AK264" s="143"/>
      <c r="AL264" s="143"/>
      <c r="AM264" s="29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</row>
    <row r="265" spans="1:203" x14ac:dyDescent="0.25">
      <c r="A265" s="704"/>
      <c r="B265" s="704"/>
      <c r="C265" s="705"/>
      <c r="D265" s="704"/>
      <c r="E265" s="704"/>
      <c r="F265" s="704"/>
      <c r="G265" s="704"/>
      <c r="H265" s="704"/>
      <c r="I265" s="704"/>
      <c r="J265" s="704"/>
      <c r="K265" s="704"/>
      <c r="L265" s="704"/>
      <c r="M265" s="724"/>
      <c r="N265" s="724"/>
      <c r="O265" s="706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29"/>
      <c r="AK265" s="143"/>
      <c r="AL265" s="143"/>
      <c r="AM265" s="29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</row>
    <row r="266" spans="1:203" x14ac:dyDescent="0.25">
      <c r="A266" s="704"/>
      <c r="B266" s="704"/>
      <c r="C266" s="705"/>
      <c r="D266" s="704"/>
      <c r="E266" s="704"/>
      <c r="F266" s="704"/>
      <c r="G266" s="704"/>
      <c r="H266" s="704"/>
      <c r="I266" s="704"/>
      <c r="J266" s="704"/>
      <c r="K266" s="704"/>
      <c r="L266" s="704"/>
      <c r="M266" s="724"/>
      <c r="N266" s="724"/>
      <c r="O266" s="706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29"/>
      <c r="AK266" s="143"/>
      <c r="AL266" s="143"/>
      <c r="AM266" s="29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</row>
    <row r="267" spans="1:203" x14ac:dyDescent="0.25">
      <c r="A267" s="704"/>
      <c r="B267" s="704"/>
      <c r="C267" s="705"/>
      <c r="D267" s="704"/>
      <c r="E267" s="704"/>
      <c r="F267" s="704"/>
      <c r="G267" s="704"/>
      <c r="H267" s="704"/>
      <c r="I267" s="704"/>
      <c r="J267" s="704"/>
      <c r="K267" s="704"/>
      <c r="L267" s="704"/>
      <c r="M267" s="724"/>
      <c r="N267" s="724"/>
      <c r="O267" s="706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29"/>
      <c r="AK267" s="143"/>
      <c r="AL267" s="143"/>
      <c r="AM267" s="29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</row>
    <row r="268" spans="1:203" x14ac:dyDescent="0.25">
      <c r="A268" s="704"/>
      <c r="B268" s="704"/>
      <c r="C268" s="705"/>
      <c r="D268" s="704"/>
      <c r="E268" s="704"/>
      <c r="F268" s="704"/>
      <c r="G268" s="704"/>
      <c r="H268" s="704"/>
      <c r="I268" s="704"/>
      <c r="J268" s="704"/>
      <c r="K268" s="704"/>
      <c r="L268" s="704"/>
      <c r="M268" s="724"/>
      <c r="N268" s="724"/>
      <c r="O268" s="706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29"/>
      <c r="AK268" s="143"/>
      <c r="AL268" s="143"/>
      <c r="AM268" s="29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</row>
    <row r="269" spans="1:203" x14ac:dyDescent="0.25">
      <c r="A269" s="704"/>
      <c r="B269" s="704"/>
      <c r="C269" s="705"/>
      <c r="D269" s="704"/>
      <c r="E269" s="704"/>
      <c r="F269" s="704"/>
      <c r="G269" s="704"/>
      <c r="H269" s="704"/>
      <c r="I269" s="704"/>
      <c r="J269" s="704"/>
      <c r="K269" s="704"/>
      <c r="L269" s="704"/>
      <c r="M269" s="724"/>
      <c r="N269" s="724"/>
      <c r="O269" s="706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29"/>
      <c r="AK269" s="143"/>
      <c r="AL269" s="143"/>
      <c r="AM269" s="29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</row>
    <row r="270" spans="1:203" x14ac:dyDescent="0.25">
      <c r="A270" s="704"/>
      <c r="B270" s="704"/>
      <c r="C270" s="705"/>
      <c r="D270" s="704"/>
      <c r="E270" s="704"/>
      <c r="F270" s="704"/>
      <c r="G270" s="704"/>
      <c r="H270" s="704"/>
      <c r="I270" s="704"/>
      <c r="J270" s="704"/>
      <c r="K270" s="704"/>
      <c r="L270" s="704"/>
      <c r="M270" s="724"/>
      <c r="N270" s="724"/>
      <c r="O270" s="706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29"/>
      <c r="AK270" s="143"/>
      <c r="AL270" s="143"/>
      <c r="AM270" s="29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</row>
    <row r="271" spans="1:203" x14ac:dyDescent="0.25">
      <c r="A271" s="704"/>
      <c r="B271" s="704"/>
      <c r="C271" s="705"/>
      <c r="D271" s="704"/>
      <c r="E271" s="704"/>
      <c r="F271" s="704"/>
      <c r="G271" s="704"/>
      <c r="H271" s="704"/>
      <c r="I271" s="704"/>
      <c r="J271" s="704"/>
      <c r="K271" s="704"/>
      <c r="L271" s="704"/>
      <c r="M271" s="724"/>
      <c r="N271" s="724"/>
      <c r="O271" s="706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29"/>
      <c r="AK271" s="143"/>
      <c r="AL271" s="143"/>
      <c r="AM271" s="29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</row>
    <row r="272" spans="1:203" x14ac:dyDescent="0.25">
      <c r="A272" s="704"/>
      <c r="B272" s="704"/>
      <c r="C272" s="705"/>
      <c r="D272" s="704"/>
      <c r="E272" s="704"/>
      <c r="F272" s="704"/>
      <c r="G272" s="704"/>
      <c r="H272" s="704"/>
      <c r="I272" s="704"/>
      <c r="J272" s="704"/>
      <c r="K272" s="704"/>
      <c r="L272" s="704"/>
      <c r="M272" s="724"/>
      <c r="N272" s="724"/>
      <c r="O272" s="706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29"/>
      <c r="AK272" s="143"/>
      <c r="AL272" s="143"/>
      <c r="AM272" s="29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</row>
    <row r="273" spans="1:203" x14ac:dyDescent="0.25">
      <c r="A273" s="704"/>
      <c r="B273" s="704"/>
      <c r="C273" s="705"/>
      <c r="D273" s="704"/>
      <c r="E273" s="704"/>
      <c r="F273" s="704"/>
      <c r="G273" s="704"/>
      <c r="H273" s="704"/>
      <c r="I273" s="704"/>
      <c r="J273" s="704"/>
      <c r="K273" s="704"/>
      <c r="L273" s="704"/>
      <c r="M273" s="724"/>
      <c r="N273" s="724"/>
      <c r="O273" s="706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29"/>
      <c r="AK273" s="143"/>
      <c r="AL273" s="143"/>
      <c r="AM273" s="29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</row>
    <row r="274" spans="1:203" x14ac:dyDescent="0.25">
      <c r="A274" s="704"/>
      <c r="B274" s="704"/>
      <c r="C274" s="705"/>
      <c r="D274" s="704"/>
      <c r="E274" s="704"/>
      <c r="F274" s="704"/>
      <c r="G274" s="704"/>
      <c r="H274" s="704"/>
      <c r="I274" s="704"/>
      <c r="J274" s="704"/>
      <c r="K274" s="704"/>
      <c r="L274" s="704"/>
      <c r="M274" s="724"/>
      <c r="N274" s="724"/>
      <c r="O274" s="706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29"/>
      <c r="AK274" s="143"/>
      <c r="AL274" s="143"/>
      <c r="AM274" s="29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</row>
    <row r="275" spans="1:203" x14ac:dyDescent="0.25">
      <c r="A275" s="704"/>
      <c r="B275" s="704"/>
      <c r="C275" s="705"/>
      <c r="D275" s="704"/>
      <c r="E275" s="704"/>
      <c r="F275" s="704"/>
      <c r="G275" s="704"/>
      <c r="H275" s="704"/>
      <c r="I275" s="704"/>
      <c r="J275" s="704"/>
      <c r="K275" s="704"/>
      <c r="L275" s="704"/>
      <c r="M275" s="724"/>
      <c r="N275" s="724"/>
      <c r="O275" s="706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29"/>
      <c r="AK275" s="143"/>
      <c r="AL275" s="143"/>
      <c r="AM275" s="29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</row>
    <row r="276" spans="1:203" x14ac:dyDescent="0.25">
      <c r="A276" s="704"/>
      <c r="B276" s="704"/>
      <c r="C276" s="705"/>
      <c r="D276" s="704"/>
      <c r="E276" s="704"/>
      <c r="F276" s="704"/>
      <c r="G276" s="704"/>
      <c r="H276" s="704"/>
      <c r="I276" s="704"/>
      <c r="J276" s="704"/>
      <c r="K276" s="704"/>
      <c r="L276" s="704"/>
      <c r="M276" s="724"/>
      <c r="N276" s="724"/>
      <c r="O276" s="706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29"/>
      <c r="AK276" s="143"/>
      <c r="AL276" s="143"/>
      <c r="AM276" s="29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</row>
    <row r="277" spans="1:203" x14ac:dyDescent="0.25">
      <c r="A277" s="704"/>
      <c r="B277" s="704"/>
      <c r="C277" s="705"/>
      <c r="D277" s="704"/>
      <c r="E277" s="704"/>
      <c r="F277" s="704"/>
      <c r="G277" s="704"/>
      <c r="H277" s="704"/>
      <c r="I277" s="704"/>
      <c r="J277" s="704"/>
      <c r="K277" s="704"/>
      <c r="L277" s="704"/>
      <c r="M277" s="724"/>
      <c r="N277" s="724"/>
      <c r="O277" s="706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29"/>
      <c r="AK277" s="143"/>
      <c r="AL277" s="143"/>
      <c r="AM277" s="29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</row>
    <row r="278" spans="1:203" x14ac:dyDescent="0.25">
      <c r="A278" s="704"/>
      <c r="B278" s="704"/>
      <c r="C278" s="705"/>
      <c r="D278" s="704"/>
      <c r="E278" s="704"/>
      <c r="F278" s="704"/>
      <c r="G278" s="704"/>
      <c r="H278" s="704"/>
      <c r="I278" s="704"/>
      <c r="J278" s="704"/>
      <c r="K278" s="704"/>
      <c r="L278" s="704"/>
      <c r="M278" s="724"/>
      <c r="N278" s="724"/>
      <c r="O278" s="706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29"/>
      <c r="AK278" s="143"/>
      <c r="AL278" s="143"/>
      <c r="AM278" s="29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</row>
    <row r="279" spans="1:203" x14ac:dyDescent="0.25">
      <c r="A279" s="704"/>
      <c r="B279" s="704"/>
      <c r="C279" s="705"/>
      <c r="D279" s="704"/>
      <c r="E279" s="704"/>
      <c r="F279" s="704"/>
      <c r="G279" s="704"/>
      <c r="H279" s="704"/>
      <c r="I279" s="704"/>
      <c r="J279" s="704"/>
      <c r="K279" s="704"/>
      <c r="L279" s="704"/>
      <c r="M279" s="724"/>
      <c r="N279" s="724"/>
      <c r="O279" s="706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29"/>
      <c r="AK279" s="143"/>
      <c r="AL279" s="143"/>
      <c r="AM279" s="29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</row>
    <row r="280" spans="1:203" x14ac:dyDescent="0.25">
      <c r="A280" s="704"/>
      <c r="B280" s="704"/>
      <c r="C280" s="705"/>
      <c r="D280" s="704"/>
      <c r="E280" s="704"/>
      <c r="F280" s="704"/>
      <c r="G280" s="704"/>
      <c r="H280" s="704"/>
      <c r="I280" s="704"/>
      <c r="J280" s="704"/>
      <c r="K280" s="704"/>
      <c r="L280" s="704"/>
      <c r="M280" s="724"/>
      <c r="N280" s="724"/>
      <c r="O280" s="706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29"/>
      <c r="AK280" s="143"/>
      <c r="AL280" s="143"/>
      <c r="AM280" s="29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</row>
    <row r="281" spans="1:203" ht="13.8" thickBot="1" x14ac:dyDescent="0.3">
      <c r="A281" s="704"/>
      <c r="B281" s="704"/>
      <c r="C281" s="705"/>
      <c r="D281" s="704"/>
      <c r="E281" s="704"/>
      <c r="F281" s="704"/>
      <c r="G281" s="704"/>
      <c r="H281" s="704"/>
      <c r="I281" s="704"/>
      <c r="J281" s="704"/>
      <c r="K281" s="704"/>
      <c r="L281" s="704"/>
      <c r="M281" s="725"/>
      <c r="N281" s="725"/>
      <c r="O281" s="726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29"/>
      <c r="AK281" s="143"/>
      <c r="AL281" s="143"/>
      <c r="AM281" s="29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</row>
    <row r="282" spans="1:203" ht="13.8" thickTop="1" x14ac:dyDescent="0.25">
      <c r="A282" s="396"/>
      <c r="B282" s="396"/>
      <c r="C282" s="396"/>
      <c r="D282" s="396"/>
      <c r="E282" s="396"/>
      <c r="F282" s="396"/>
      <c r="G282" s="396"/>
      <c r="H282" s="396"/>
      <c r="I282" s="396"/>
      <c r="J282" s="396"/>
      <c r="K282" s="396"/>
      <c r="L282" s="396"/>
      <c r="M282" s="396"/>
      <c r="N282" s="392"/>
      <c r="O282" s="392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29"/>
      <c r="AK282" s="143"/>
      <c r="AL282" s="143"/>
      <c r="AM282" s="29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</row>
    <row r="283" spans="1:203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29"/>
      <c r="AK283" s="143"/>
      <c r="AL283" s="143"/>
      <c r="AM283" s="29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</row>
    <row r="284" spans="1:203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29"/>
      <c r="AK284" s="143"/>
      <c r="AL284" s="143"/>
      <c r="AM284" s="29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</row>
    <row r="285" spans="1:203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29"/>
      <c r="AK285" s="143"/>
      <c r="AL285" s="143"/>
      <c r="AM285" s="29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</row>
    <row r="286" spans="1:203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29"/>
      <c r="AK286" s="143"/>
      <c r="AL286" s="143"/>
      <c r="AM286" s="29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</row>
    <row r="287" spans="1:203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29"/>
      <c r="AK287" s="143"/>
      <c r="AL287" s="143"/>
      <c r="AM287" s="29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</row>
    <row r="288" spans="1:203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29"/>
      <c r="AK288" s="143"/>
      <c r="AL288" s="143"/>
      <c r="AM288" s="29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</row>
    <row r="289" spans="1:203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29"/>
      <c r="AK289" s="143"/>
      <c r="AL289" s="143"/>
      <c r="AM289" s="29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</row>
    <row r="290" spans="1:203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29"/>
      <c r="AK290" s="143"/>
      <c r="AL290" s="143"/>
      <c r="AM290" s="29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</row>
    <row r="291" spans="1:203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29"/>
      <c r="AK291" s="143"/>
      <c r="AL291" s="143"/>
      <c r="AM291" s="29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</row>
    <row r="292" spans="1:203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29"/>
      <c r="AK292" s="143"/>
      <c r="AL292" s="143"/>
      <c r="AM292" s="29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</row>
    <row r="293" spans="1:203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29"/>
      <c r="AK293" s="143"/>
      <c r="AL293" s="143"/>
      <c r="AM293" s="29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</row>
    <row r="294" spans="1:203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29"/>
      <c r="AK294" s="143"/>
      <c r="AL294" s="143"/>
      <c r="AM294" s="29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</row>
    <row r="295" spans="1:203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29"/>
      <c r="AK295" s="143"/>
      <c r="AL295" s="143"/>
      <c r="AM295" s="29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</row>
    <row r="296" spans="1:203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29"/>
      <c r="AK296" s="143"/>
      <c r="AL296" s="143"/>
      <c r="AM296" s="29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</row>
    <row r="297" spans="1:203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29"/>
      <c r="AK297" s="143"/>
      <c r="AL297" s="143"/>
      <c r="AM297" s="29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</row>
    <row r="298" spans="1:203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29"/>
      <c r="AK298" s="143"/>
      <c r="AL298" s="143"/>
      <c r="AM298" s="29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</row>
    <row r="299" spans="1:203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29"/>
      <c r="AK299" s="143"/>
      <c r="AL299" s="143"/>
      <c r="AM299" s="29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</row>
    <row r="300" spans="1:203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29"/>
      <c r="AK300" s="143"/>
      <c r="AL300" s="143"/>
      <c r="AM300" s="29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</row>
    <row r="301" spans="1:203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29"/>
      <c r="AK301" s="143"/>
      <c r="AL301" s="143"/>
      <c r="AM301" s="29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</row>
    <row r="302" spans="1:203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29"/>
      <c r="AK302" s="143"/>
      <c r="AL302" s="143"/>
      <c r="AM302" s="29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</row>
    <row r="303" spans="1:203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29"/>
      <c r="AK303" s="143"/>
      <c r="AL303" s="143"/>
      <c r="AM303" s="29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</row>
    <row r="304" spans="1:203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29"/>
      <c r="AK304" s="143"/>
      <c r="AL304" s="143"/>
      <c r="AM304" s="29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</row>
    <row r="305" spans="1:203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29"/>
      <c r="AK305" s="143"/>
      <c r="AL305" s="143"/>
      <c r="AM305" s="29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</row>
    <row r="306" spans="1:203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29"/>
      <c r="AK306" s="143"/>
      <c r="AL306" s="143"/>
      <c r="AM306" s="29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</row>
    <row r="307" spans="1:203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29"/>
      <c r="AK307" s="143"/>
      <c r="AL307" s="143"/>
      <c r="AM307" s="29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</row>
    <row r="308" spans="1:203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29"/>
      <c r="AK308" s="143"/>
      <c r="AL308" s="143"/>
      <c r="AM308" s="29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</row>
    <row r="309" spans="1:203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29"/>
      <c r="AK309" s="143"/>
      <c r="AL309" s="143"/>
      <c r="AM309" s="29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</row>
    <row r="310" spans="1:203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29"/>
      <c r="AK310" s="143"/>
      <c r="AL310" s="143"/>
      <c r="AM310" s="29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</row>
    <row r="311" spans="1:203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29"/>
      <c r="AK311" s="143"/>
      <c r="AL311" s="143"/>
      <c r="AM311" s="29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</row>
    <row r="312" spans="1:203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29"/>
      <c r="AK312" s="143"/>
      <c r="AL312" s="143"/>
      <c r="AM312" s="29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</row>
    <row r="313" spans="1:203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29"/>
      <c r="AK313" s="143"/>
      <c r="AL313" s="143"/>
      <c r="AM313" s="29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</row>
    <row r="314" spans="1:203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29"/>
      <c r="AK314" s="143"/>
      <c r="AL314" s="143"/>
      <c r="AM314" s="29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</row>
    <row r="315" spans="1:203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29"/>
      <c r="AK315" s="143"/>
      <c r="AL315" s="143"/>
      <c r="AM315" s="29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</row>
    <row r="316" spans="1:203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29"/>
      <c r="AK316" s="143"/>
      <c r="AL316" s="143"/>
      <c r="AM316" s="29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</row>
    <row r="317" spans="1:203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29"/>
      <c r="AK317" s="143"/>
      <c r="AL317" s="143"/>
      <c r="AM317" s="29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</row>
    <row r="318" spans="1:203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29"/>
      <c r="AK318" s="143"/>
      <c r="AL318" s="143"/>
      <c r="AM318" s="29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</row>
    <row r="319" spans="1:203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29"/>
      <c r="AK319" s="143"/>
      <c r="AL319" s="143"/>
      <c r="AM319" s="29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</row>
    <row r="320" spans="1:203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29"/>
      <c r="AK320" s="143"/>
      <c r="AL320" s="143"/>
      <c r="AM320" s="29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</row>
    <row r="321" spans="1:203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29"/>
      <c r="AK321" s="143"/>
      <c r="AL321" s="143"/>
      <c r="AM321" s="29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</row>
    <row r="322" spans="1:203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29"/>
      <c r="AK322" s="143"/>
      <c r="AL322" s="143"/>
      <c r="AM322" s="29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</row>
    <row r="323" spans="1:203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29"/>
      <c r="AK323" s="143"/>
      <c r="AL323" s="143"/>
      <c r="AM323" s="29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</row>
    <row r="324" spans="1:203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29"/>
      <c r="AK324" s="143"/>
      <c r="AL324" s="143"/>
      <c r="AM324" s="29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</row>
    <row r="325" spans="1:203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29"/>
      <c r="AK325" s="143"/>
      <c r="AL325" s="143"/>
      <c r="AM325" s="29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</row>
    <row r="326" spans="1:203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29"/>
      <c r="AK326" s="143"/>
      <c r="AL326" s="143"/>
      <c r="AM326" s="29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</row>
    <row r="327" spans="1:203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29"/>
      <c r="AK327" s="143"/>
      <c r="AL327" s="143"/>
      <c r="AM327" s="29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</row>
    <row r="328" spans="1:203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29"/>
      <c r="AK328" s="143"/>
      <c r="AL328" s="143"/>
      <c r="AM328" s="29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</row>
    <row r="329" spans="1:203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29"/>
      <c r="AK329" s="143"/>
      <c r="AL329" s="143"/>
      <c r="AM329" s="29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</row>
    <row r="330" spans="1:203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29"/>
      <c r="AK330" s="143"/>
      <c r="AL330" s="143"/>
      <c r="AM330" s="29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</row>
    <row r="331" spans="1:203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29"/>
      <c r="AK331" s="143"/>
      <c r="AL331" s="143"/>
      <c r="AM331" s="29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</row>
    <row r="332" spans="1:203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29"/>
      <c r="AK332" s="143"/>
      <c r="AL332" s="143"/>
      <c r="AM332" s="29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</row>
    <row r="333" spans="1:203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29"/>
      <c r="AK333" s="143"/>
      <c r="AL333" s="143"/>
      <c r="AM333" s="29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</row>
    <row r="334" spans="1:203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29"/>
      <c r="AK334" s="143"/>
      <c r="AL334" s="143"/>
      <c r="AM334" s="29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</row>
    <row r="335" spans="1:203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29"/>
      <c r="AK335" s="143"/>
      <c r="AL335" s="143"/>
      <c r="AM335" s="29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</row>
    <row r="336" spans="1:203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29"/>
      <c r="AK336" s="143"/>
      <c r="AL336" s="143"/>
      <c r="AM336" s="29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</row>
    <row r="337" spans="1:203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29"/>
      <c r="AK337" s="143"/>
      <c r="AL337" s="143"/>
      <c r="AM337" s="29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</row>
    <row r="338" spans="1:203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29"/>
      <c r="AK338" s="143"/>
      <c r="AL338" s="143"/>
      <c r="AM338" s="29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</row>
    <row r="339" spans="1:203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29"/>
      <c r="AK339" s="143"/>
      <c r="AL339" s="143"/>
      <c r="AM339" s="29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</row>
    <row r="340" spans="1:203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29"/>
      <c r="AK340" s="143"/>
      <c r="AL340" s="143"/>
      <c r="AM340" s="29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</row>
    <row r="341" spans="1:203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29"/>
      <c r="AK341" s="143"/>
      <c r="AL341" s="143"/>
      <c r="AM341" s="29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</row>
    <row r="342" spans="1:203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29"/>
      <c r="AK342" s="143"/>
      <c r="AL342" s="143"/>
      <c r="AM342" s="29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</row>
    <row r="343" spans="1:203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29"/>
      <c r="AK343" s="143"/>
      <c r="AL343" s="143"/>
      <c r="AM343" s="29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</row>
    <row r="344" spans="1:203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29"/>
      <c r="AK344" s="143"/>
      <c r="AL344" s="143"/>
      <c r="AM344" s="29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</row>
    <row r="345" spans="1:203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29"/>
      <c r="AK345" s="143"/>
      <c r="AL345" s="143"/>
      <c r="AM345" s="29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</row>
    <row r="346" spans="1:203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29"/>
      <c r="AK346" s="143"/>
      <c r="AL346" s="143"/>
      <c r="AM346" s="29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</row>
    <row r="347" spans="1:203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29"/>
      <c r="AK347" s="143"/>
      <c r="AL347" s="143"/>
      <c r="AM347" s="29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</row>
    <row r="348" spans="1:203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29"/>
      <c r="AK348" s="143"/>
      <c r="AL348" s="143"/>
      <c r="AM348" s="29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</row>
    <row r="349" spans="1:203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29"/>
      <c r="AK349" s="143"/>
      <c r="AL349" s="143"/>
      <c r="AM349" s="29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</row>
    <row r="350" spans="1:203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29"/>
      <c r="AK350" s="143"/>
      <c r="AL350" s="143"/>
      <c r="AM350" s="29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</row>
    <row r="351" spans="1:203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29"/>
      <c r="AK351" s="143"/>
      <c r="AL351" s="143"/>
      <c r="AM351" s="29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</row>
    <row r="352" spans="1:203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29"/>
      <c r="AK352" s="143"/>
      <c r="AL352" s="143"/>
      <c r="AM352" s="29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</row>
    <row r="353" spans="1:203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29"/>
      <c r="AK353" s="143"/>
      <c r="AL353" s="143"/>
      <c r="AM353" s="29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</row>
    <row r="354" spans="1:203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29"/>
      <c r="AK354" s="143"/>
      <c r="AL354" s="143"/>
      <c r="AM354" s="29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</row>
    <row r="355" spans="1:203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29"/>
      <c r="AK355" s="143"/>
      <c r="AL355" s="143"/>
      <c r="AM355" s="29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</row>
    <row r="356" spans="1:203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29"/>
      <c r="AK356" s="143"/>
      <c r="AL356" s="143"/>
      <c r="AM356" s="29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</row>
    <row r="357" spans="1:203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29"/>
      <c r="AK357" s="143"/>
      <c r="AL357" s="143"/>
      <c r="AM357" s="29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</row>
    <row r="358" spans="1:203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29"/>
      <c r="AK358" s="143"/>
      <c r="AL358" s="143"/>
      <c r="AM358" s="29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</row>
    <row r="359" spans="1:203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29"/>
      <c r="AK359" s="143"/>
      <c r="AL359" s="143"/>
      <c r="AM359" s="29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</row>
    <row r="360" spans="1:203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29"/>
      <c r="AK360" s="143"/>
      <c r="AL360" s="143"/>
      <c r="AM360" s="29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</row>
    <row r="361" spans="1:203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29"/>
      <c r="AK361" s="143"/>
      <c r="AL361" s="143"/>
      <c r="AM361" s="29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</row>
    <row r="362" spans="1:203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29"/>
      <c r="AK362" s="143"/>
      <c r="AL362" s="143"/>
      <c r="AM362" s="29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</row>
    <row r="363" spans="1:203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29"/>
      <c r="AK363" s="143"/>
      <c r="AL363" s="143"/>
      <c r="AM363" s="29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</row>
    <row r="364" spans="1:203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29"/>
      <c r="AK364" s="143"/>
      <c r="AL364" s="143"/>
      <c r="AM364" s="29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</row>
    <row r="365" spans="1:203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29"/>
      <c r="AK365" s="143"/>
      <c r="AL365" s="143"/>
      <c r="AM365" s="29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</row>
    <row r="366" spans="1:203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29"/>
      <c r="AK366" s="143"/>
      <c r="AL366" s="143"/>
      <c r="AM366" s="29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</row>
    <row r="367" spans="1:203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29"/>
      <c r="AK367" s="143"/>
      <c r="AL367" s="143"/>
      <c r="AM367" s="29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</row>
    <row r="368" spans="1:203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29"/>
      <c r="AK368" s="143"/>
      <c r="AL368" s="143"/>
      <c r="AM368" s="29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</row>
    <row r="369" spans="1:203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29"/>
      <c r="AK369" s="143"/>
      <c r="AL369" s="143"/>
      <c r="AM369" s="29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</row>
    <row r="370" spans="1:203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29"/>
      <c r="AK370" s="143"/>
      <c r="AL370" s="143"/>
      <c r="AM370" s="29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</row>
    <row r="371" spans="1:203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29"/>
      <c r="AK371" s="143"/>
      <c r="AL371" s="143"/>
      <c r="AM371" s="29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</row>
    <row r="372" spans="1:203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29"/>
      <c r="AK372" s="143"/>
      <c r="AL372" s="143"/>
      <c r="AM372" s="29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</row>
    <row r="373" spans="1:203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29"/>
      <c r="AK373" s="143"/>
      <c r="AL373" s="143"/>
      <c r="AM373" s="29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</row>
    <row r="374" spans="1:203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29"/>
      <c r="AK374" s="143"/>
      <c r="AL374" s="143"/>
      <c r="AM374" s="29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</row>
    <row r="375" spans="1:203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29"/>
      <c r="AK375" s="143"/>
      <c r="AL375" s="143"/>
      <c r="AM375" s="29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</row>
    <row r="376" spans="1:203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29"/>
      <c r="AK376" s="143"/>
      <c r="AL376" s="143"/>
      <c r="AM376" s="29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</row>
    <row r="377" spans="1:203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29"/>
      <c r="AK377" s="143"/>
      <c r="AL377" s="143"/>
      <c r="AM377" s="29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</row>
    <row r="378" spans="1:203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29"/>
      <c r="AK378" s="143"/>
      <c r="AL378" s="143"/>
      <c r="AM378" s="29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</row>
    <row r="379" spans="1:203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29"/>
      <c r="AK379" s="143"/>
      <c r="AL379" s="143"/>
      <c r="AM379" s="29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</row>
    <row r="380" spans="1:203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29"/>
      <c r="AK380" s="143"/>
      <c r="AL380" s="143"/>
      <c r="AM380" s="29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</row>
    <row r="381" spans="1:203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29"/>
      <c r="AK381" s="143"/>
      <c r="AL381" s="143"/>
      <c r="AM381" s="29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</row>
    <row r="382" spans="1:203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29"/>
      <c r="AK382" s="143"/>
      <c r="AL382" s="143"/>
      <c r="AM382" s="29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</row>
    <row r="383" spans="1:203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29"/>
      <c r="AK383" s="143"/>
      <c r="AL383" s="143"/>
      <c r="AM383" s="29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</row>
    <row r="384" spans="1:203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29"/>
      <c r="AK384" s="143"/>
      <c r="AL384" s="143"/>
      <c r="AM384" s="29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</row>
    <row r="385" spans="1:203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29"/>
      <c r="AK385" s="143"/>
      <c r="AL385" s="143"/>
      <c r="AM385" s="29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</row>
    <row r="386" spans="1:203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29"/>
      <c r="AK386" s="143"/>
      <c r="AL386" s="143"/>
      <c r="AM386" s="29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</row>
    <row r="387" spans="1:203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29"/>
      <c r="AK387" s="143"/>
      <c r="AL387" s="143"/>
      <c r="AM387" s="29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</row>
    <row r="388" spans="1:203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29"/>
      <c r="AK388" s="143"/>
      <c r="AL388" s="143"/>
      <c r="AM388" s="29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</row>
    <row r="389" spans="1:203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29"/>
      <c r="AK389" s="143"/>
      <c r="AL389" s="143"/>
      <c r="AM389" s="29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</row>
    <row r="390" spans="1:203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29"/>
      <c r="AK390" s="143"/>
      <c r="AL390" s="143"/>
      <c r="AM390" s="29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</row>
    <row r="391" spans="1:203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29"/>
      <c r="AK391" s="143"/>
      <c r="AL391" s="143"/>
      <c r="AM391" s="29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</row>
    <row r="392" spans="1:203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29"/>
      <c r="AK392" s="143"/>
      <c r="AL392" s="143"/>
      <c r="AM392" s="29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</row>
    <row r="393" spans="1:203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29"/>
      <c r="AK393" s="143"/>
      <c r="AL393" s="143"/>
      <c r="AM393" s="29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</row>
    <row r="394" spans="1:203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29"/>
      <c r="AK394" s="143"/>
      <c r="AL394" s="143"/>
      <c r="AM394" s="29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</row>
    <row r="395" spans="1:203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29"/>
      <c r="AK395" s="143"/>
      <c r="AL395" s="143"/>
      <c r="AM395" s="29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</row>
    <row r="396" spans="1:203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29"/>
      <c r="AK396" s="143"/>
      <c r="AL396" s="143"/>
      <c r="AM396" s="29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</row>
    <row r="397" spans="1:203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29"/>
      <c r="AK397" s="143"/>
      <c r="AL397" s="143"/>
      <c r="AM397" s="29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</row>
    <row r="398" spans="1:203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29"/>
      <c r="AK398" s="143"/>
      <c r="AL398" s="143"/>
      <c r="AM398" s="29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</row>
    <row r="399" spans="1:203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29"/>
      <c r="AK399" s="143"/>
      <c r="AL399" s="143"/>
      <c r="AM399" s="29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</row>
    <row r="400" spans="1:203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29"/>
      <c r="AK400" s="143"/>
      <c r="AL400" s="143"/>
      <c r="AM400" s="29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</row>
    <row r="401" spans="1:203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29"/>
      <c r="AK401" s="143"/>
      <c r="AL401" s="143"/>
      <c r="AM401" s="29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</row>
    <row r="402" spans="1:203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29"/>
      <c r="AK402" s="143"/>
      <c r="AL402" s="143"/>
      <c r="AM402" s="29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</row>
    <row r="403" spans="1:203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29"/>
      <c r="AK403" s="143"/>
      <c r="AL403" s="143"/>
      <c r="AM403" s="29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</row>
    <row r="404" spans="1:203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29"/>
      <c r="AK404" s="143"/>
      <c r="AL404" s="143"/>
      <c r="AM404" s="29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</row>
    <row r="405" spans="1:203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29"/>
      <c r="AK405" s="143"/>
      <c r="AL405" s="143"/>
      <c r="AM405" s="29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</row>
    <row r="406" spans="1:203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29"/>
      <c r="AK406" s="143"/>
      <c r="AL406" s="143"/>
      <c r="AM406" s="29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</row>
    <row r="407" spans="1:203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29"/>
      <c r="AK407" s="143"/>
      <c r="AL407" s="143"/>
      <c r="AM407" s="29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</row>
    <row r="408" spans="1:203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29"/>
      <c r="AK408" s="143"/>
      <c r="AL408" s="143"/>
      <c r="AM408" s="29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</row>
    <row r="409" spans="1:203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29"/>
      <c r="AK409" s="143"/>
      <c r="AL409" s="143"/>
      <c r="AM409" s="29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</row>
    <row r="410" spans="1:203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29"/>
      <c r="AK410" s="143"/>
      <c r="AL410" s="143"/>
      <c r="AM410" s="29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</row>
    <row r="411" spans="1:203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29"/>
      <c r="AK411" s="143"/>
      <c r="AL411" s="143"/>
      <c r="AM411" s="29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</row>
    <row r="412" spans="1:203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29"/>
      <c r="AK412" s="143"/>
      <c r="AL412" s="143"/>
      <c r="AM412" s="29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</row>
    <row r="413" spans="1:203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29"/>
      <c r="AK413" s="143"/>
      <c r="AL413" s="143"/>
      <c r="AM413" s="29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</row>
    <row r="414" spans="1:203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29"/>
      <c r="AK414" s="143"/>
      <c r="AL414" s="143"/>
      <c r="AM414" s="29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</row>
    <row r="415" spans="1:203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29"/>
      <c r="AK415" s="143"/>
      <c r="AL415" s="143"/>
      <c r="AM415" s="29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</row>
    <row r="416" spans="1:203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29"/>
      <c r="AK416" s="143"/>
      <c r="AL416" s="143"/>
      <c r="AM416" s="29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</row>
    <row r="417" spans="1:203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29"/>
      <c r="AK417" s="143"/>
      <c r="AL417" s="143"/>
      <c r="AM417" s="29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</row>
    <row r="418" spans="1:203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29"/>
      <c r="AK418" s="143"/>
      <c r="AL418" s="143"/>
      <c r="AM418" s="29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</row>
    <row r="419" spans="1:203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29"/>
      <c r="AK419" s="143"/>
      <c r="AL419" s="143"/>
      <c r="AM419" s="29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</row>
    <row r="420" spans="1:203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29"/>
      <c r="AK420" s="143"/>
      <c r="AL420" s="143"/>
      <c r="AM420" s="29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</row>
    <row r="421" spans="1:203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29"/>
      <c r="AK421" s="143"/>
      <c r="AL421" s="143"/>
      <c r="AM421" s="29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</row>
    <row r="422" spans="1:203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29"/>
      <c r="AK422" s="143"/>
      <c r="AL422" s="143"/>
      <c r="AM422" s="29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</row>
    <row r="423" spans="1:203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29"/>
      <c r="AK423" s="143"/>
      <c r="AL423" s="143"/>
      <c r="AM423" s="29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</row>
    <row r="424" spans="1:203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29"/>
      <c r="AK424" s="143"/>
      <c r="AL424" s="143"/>
      <c r="AM424" s="29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</row>
    <row r="425" spans="1:203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29"/>
      <c r="AK425" s="143"/>
      <c r="AL425" s="143"/>
      <c r="AM425" s="29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</row>
    <row r="426" spans="1:203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29"/>
      <c r="AK426" s="143"/>
      <c r="AL426" s="143"/>
      <c r="AM426" s="29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</row>
    <row r="427" spans="1:203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29"/>
      <c r="AK427" s="143"/>
      <c r="AL427" s="143"/>
      <c r="AM427" s="29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</row>
    <row r="428" spans="1:203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29"/>
      <c r="AK428" s="143"/>
      <c r="AL428" s="143"/>
      <c r="AM428" s="29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</row>
    <row r="429" spans="1:203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29"/>
      <c r="AK429" s="143"/>
      <c r="AL429" s="143"/>
      <c r="AM429" s="29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</row>
    <row r="430" spans="1:203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29"/>
      <c r="AK430" s="143"/>
      <c r="AL430" s="143"/>
      <c r="AM430" s="29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</row>
    <row r="431" spans="1:203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29"/>
      <c r="AK431" s="143"/>
      <c r="AL431" s="143"/>
      <c r="AM431" s="29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</row>
    <row r="432" spans="1:203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29"/>
      <c r="AK432" s="143"/>
      <c r="AL432" s="143"/>
      <c r="AM432" s="29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</row>
    <row r="433" spans="1:203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29"/>
      <c r="AK433" s="143"/>
      <c r="AL433" s="143"/>
      <c r="AM433" s="29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</row>
    <row r="434" spans="1:203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29"/>
      <c r="AK434" s="143"/>
      <c r="AL434" s="143"/>
      <c r="AM434" s="29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</row>
    <row r="435" spans="1:203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29"/>
      <c r="AK435" s="143"/>
      <c r="AL435" s="143"/>
      <c r="AM435" s="29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</row>
    <row r="436" spans="1:203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29"/>
      <c r="AK436" s="143"/>
      <c r="AL436" s="143"/>
      <c r="AM436" s="29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</row>
    <row r="437" spans="1:203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29"/>
      <c r="AK437" s="143"/>
      <c r="AL437" s="143"/>
      <c r="AM437" s="29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</row>
    <row r="438" spans="1:203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29"/>
      <c r="AK438" s="143"/>
      <c r="AL438" s="143"/>
      <c r="AM438" s="29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</row>
    <row r="439" spans="1:203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29"/>
      <c r="AK439" s="143"/>
      <c r="AL439" s="143"/>
      <c r="AM439" s="29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</row>
    <row r="440" spans="1:203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29"/>
      <c r="AK440" s="143"/>
      <c r="AL440" s="143"/>
      <c r="AM440" s="29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</row>
    <row r="441" spans="1:203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29"/>
      <c r="AK441" s="143"/>
      <c r="AL441" s="143"/>
      <c r="AM441" s="29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</row>
    <row r="442" spans="1:203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29"/>
      <c r="AK442" s="143"/>
      <c r="AL442" s="143"/>
      <c r="AM442" s="29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</row>
    <row r="443" spans="1:203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29"/>
      <c r="AK443" s="143"/>
      <c r="AL443" s="143"/>
      <c r="AM443" s="29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</row>
    <row r="444" spans="1:203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29"/>
      <c r="AK444" s="143"/>
      <c r="AL444" s="143"/>
      <c r="AM444" s="29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</row>
    <row r="445" spans="1:203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29"/>
      <c r="AK445" s="143"/>
      <c r="AL445" s="143"/>
      <c r="AM445" s="29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</row>
    <row r="446" spans="1:203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29"/>
      <c r="AK446" s="143"/>
      <c r="AL446" s="143"/>
      <c r="AM446" s="29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</row>
    <row r="447" spans="1:203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29"/>
      <c r="AK447" s="143"/>
      <c r="AL447" s="143"/>
      <c r="AM447" s="29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</row>
    <row r="448" spans="1:203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29"/>
      <c r="AK448" s="143"/>
      <c r="AL448" s="143"/>
      <c r="AM448" s="29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</row>
    <row r="449" spans="1:203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29"/>
      <c r="AK449" s="143"/>
      <c r="AL449" s="143"/>
      <c r="AM449" s="29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</row>
    <row r="450" spans="1:203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29"/>
      <c r="AK450" s="143"/>
      <c r="AL450" s="143"/>
      <c r="AM450" s="29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</row>
    <row r="451" spans="1:203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29"/>
      <c r="AK451" s="143"/>
      <c r="AL451" s="143"/>
      <c r="AM451" s="29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</row>
    <row r="452" spans="1:203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29"/>
      <c r="AK452" s="143"/>
      <c r="AL452" s="143"/>
      <c r="AM452" s="29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</row>
    <row r="453" spans="1:203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29"/>
      <c r="AK453" s="143"/>
      <c r="AL453" s="143"/>
      <c r="AM453" s="29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</row>
    <row r="454" spans="1:203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29"/>
      <c r="AK454" s="143"/>
      <c r="AL454" s="143"/>
      <c r="AM454" s="29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</row>
    <row r="455" spans="1:203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29"/>
      <c r="AK455" s="143"/>
      <c r="AL455" s="143"/>
      <c r="AM455" s="29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</row>
    <row r="456" spans="1:203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29"/>
      <c r="AK456" s="143"/>
      <c r="AL456" s="143"/>
      <c r="AM456" s="29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</row>
    <row r="457" spans="1:203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29"/>
      <c r="AK457" s="143"/>
      <c r="AL457" s="143"/>
      <c r="AM457" s="29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</row>
    <row r="458" spans="1:203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29"/>
      <c r="AK458" s="143"/>
      <c r="AL458" s="143"/>
      <c r="AM458" s="29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</row>
    <row r="459" spans="1:203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29"/>
      <c r="AK459" s="143"/>
      <c r="AL459" s="143"/>
      <c r="AM459" s="29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</row>
    <row r="460" spans="1:203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29"/>
      <c r="AK460" s="143"/>
      <c r="AL460" s="143"/>
      <c r="AM460" s="29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</row>
    <row r="461" spans="1:203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29"/>
      <c r="AK461" s="143"/>
      <c r="AL461" s="143"/>
      <c r="AM461" s="29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</row>
    <row r="462" spans="1:203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29"/>
      <c r="AK462" s="143"/>
      <c r="AL462" s="143"/>
      <c r="AM462" s="29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</row>
    <row r="463" spans="1:203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29"/>
      <c r="AK463" s="143"/>
      <c r="AL463" s="143"/>
      <c r="AM463" s="29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</row>
    <row r="464" spans="1:203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29"/>
      <c r="AK464" s="143"/>
      <c r="AL464" s="143"/>
      <c r="AM464" s="29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</row>
    <row r="465" spans="1:203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29"/>
      <c r="AK465" s="143"/>
      <c r="AL465" s="143"/>
      <c r="AM465" s="29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</row>
    <row r="466" spans="1:203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29"/>
      <c r="AK466" s="143"/>
      <c r="AL466" s="143"/>
      <c r="AM466" s="29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</row>
    <row r="467" spans="1:203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29"/>
      <c r="AK467" s="143"/>
      <c r="AL467" s="143"/>
      <c r="AM467" s="29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</row>
    <row r="468" spans="1:203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29"/>
      <c r="AK468" s="143"/>
      <c r="AL468" s="143"/>
      <c r="AM468" s="29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</row>
    <row r="469" spans="1:203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29"/>
      <c r="AK469" s="143"/>
      <c r="AL469" s="143"/>
      <c r="AM469" s="29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</row>
    <row r="470" spans="1:203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29"/>
      <c r="AK470" s="143"/>
      <c r="AL470" s="143"/>
      <c r="AM470" s="29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</row>
    <row r="471" spans="1:203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29"/>
      <c r="AK471" s="143"/>
      <c r="AL471" s="143"/>
      <c r="AM471" s="29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</row>
    <row r="472" spans="1:203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29"/>
      <c r="AK472" s="143"/>
      <c r="AL472" s="143"/>
      <c r="AM472" s="29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</row>
    <row r="473" spans="1:203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29"/>
      <c r="AK473" s="143"/>
      <c r="AL473" s="143"/>
      <c r="AM473" s="29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</row>
    <row r="474" spans="1:203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29"/>
      <c r="AK474" s="143"/>
      <c r="AL474" s="143"/>
      <c r="AM474" s="29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</row>
    <row r="475" spans="1:203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29"/>
      <c r="AK475" s="143"/>
      <c r="AL475" s="143"/>
      <c r="AM475" s="29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</row>
    <row r="476" spans="1:203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29"/>
      <c r="AK476" s="143"/>
      <c r="AL476" s="143"/>
      <c r="AM476" s="29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</row>
    <row r="477" spans="1:203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29"/>
      <c r="AK477" s="143"/>
      <c r="AL477" s="143"/>
      <c r="AM477" s="29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</row>
    <row r="478" spans="1:203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29"/>
      <c r="AK478" s="143"/>
      <c r="AL478" s="143"/>
      <c r="AM478" s="29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</row>
    <row r="479" spans="1:203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29"/>
      <c r="AK479" s="143"/>
      <c r="AL479" s="143"/>
      <c r="AM479" s="29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</row>
    <row r="480" spans="1:203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29"/>
      <c r="AK480" s="143"/>
      <c r="AL480" s="143"/>
      <c r="AM480" s="29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</row>
    <row r="481" spans="1:203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29"/>
      <c r="AK481" s="143"/>
      <c r="AL481" s="143"/>
      <c r="AM481" s="29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</row>
    <row r="482" spans="1:203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29"/>
      <c r="AK482" s="143"/>
      <c r="AL482" s="143"/>
      <c r="AM482" s="29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</row>
    <row r="483" spans="1:203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29"/>
      <c r="AK483" s="143"/>
      <c r="AL483" s="143"/>
      <c r="AM483" s="29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</row>
    <row r="484" spans="1:203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29"/>
      <c r="AK484" s="143"/>
      <c r="AL484" s="143"/>
      <c r="AM484" s="29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</row>
    <row r="485" spans="1:203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29"/>
      <c r="AK485" s="143"/>
      <c r="AL485" s="143"/>
      <c r="AM485" s="29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</row>
    <row r="486" spans="1:203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29"/>
      <c r="AK486" s="143"/>
      <c r="AL486" s="143"/>
      <c r="AM486" s="29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</row>
    <row r="487" spans="1:203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29"/>
      <c r="AK487" s="143"/>
      <c r="AL487" s="143"/>
      <c r="AM487" s="29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</row>
    <row r="488" spans="1:203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29"/>
      <c r="AK488" s="143"/>
      <c r="AL488" s="143"/>
      <c r="AM488" s="29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</row>
    <row r="489" spans="1:203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29"/>
      <c r="AK489" s="143"/>
      <c r="AL489" s="143"/>
      <c r="AM489" s="29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</row>
    <row r="490" spans="1:203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29"/>
      <c r="AK490" s="143"/>
      <c r="AL490" s="143"/>
      <c r="AM490" s="29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</row>
    <row r="491" spans="1:203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29"/>
      <c r="AK491" s="143"/>
      <c r="AL491" s="143"/>
      <c r="AM491" s="29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</row>
    <row r="492" spans="1:203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29"/>
      <c r="AK492" s="143"/>
      <c r="AL492" s="143"/>
      <c r="AM492" s="29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</row>
    <row r="493" spans="1:203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29"/>
      <c r="AK493" s="143"/>
      <c r="AL493" s="143"/>
      <c r="AM493" s="29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</row>
    <row r="494" spans="1:203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29"/>
      <c r="AK494" s="143"/>
      <c r="AL494" s="143"/>
      <c r="AM494" s="29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</row>
    <row r="495" spans="1:203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29"/>
      <c r="AK495" s="143"/>
      <c r="AL495" s="143"/>
      <c r="AM495" s="29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</row>
    <row r="496" spans="1:203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29"/>
      <c r="AK496" s="143"/>
      <c r="AL496" s="143"/>
      <c r="AM496" s="29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</row>
    <row r="497" spans="1:203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29"/>
      <c r="AK497" s="143"/>
      <c r="AL497" s="143"/>
      <c r="AM497" s="29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</row>
    <row r="498" spans="1:203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29"/>
      <c r="AK498" s="143"/>
      <c r="AL498" s="143"/>
      <c r="AM498" s="29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</row>
    <row r="499" spans="1:203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29"/>
      <c r="AK499" s="143"/>
      <c r="AL499" s="143"/>
      <c r="AM499" s="29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</row>
    <row r="500" spans="1:203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29"/>
      <c r="AK500" s="143"/>
      <c r="AL500" s="143"/>
      <c r="AM500" s="29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</row>
    <row r="501" spans="1:203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29"/>
      <c r="AK501" s="143"/>
      <c r="AL501" s="143"/>
      <c r="AM501" s="29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</row>
    <row r="502" spans="1:203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29"/>
      <c r="AK502" s="143"/>
      <c r="AL502" s="143"/>
      <c r="AM502" s="29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</row>
    <row r="503" spans="1:203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29"/>
      <c r="AK503" s="143"/>
      <c r="AL503" s="143"/>
      <c r="AM503" s="29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</row>
    <row r="504" spans="1:203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29"/>
      <c r="AK504" s="143"/>
      <c r="AL504" s="143"/>
      <c r="AM504" s="29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</row>
    <row r="505" spans="1:203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29"/>
      <c r="AK505" s="143"/>
      <c r="AL505" s="143"/>
      <c r="AM505" s="29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</row>
    <row r="506" spans="1:203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29"/>
      <c r="AK506" s="143"/>
      <c r="AL506" s="143"/>
      <c r="AM506" s="29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</row>
    <row r="507" spans="1:203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29"/>
      <c r="AK507" s="143"/>
      <c r="AL507" s="143"/>
      <c r="AM507" s="29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</row>
    <row r="508" spans="1:203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29"/>
      <c r="AK508" s="143"/>
      <c r="AL508" s="143"/>
      <c r="AM508" s="29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</row>
    <row r="509" spans="1:203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29"/>
      <c r="AK509" s="143"/>
      <c r="AL509" s="143"/>
      <c r="AM509" s="29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</row>
    <row r="510" spans="1:203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29"/>
      <c r="AK510" s="143"/>
      <c r="AL510" s="143"/>
      <c r="AM510" s="29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</row>
    <row r="511" spans="1:203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29"/>
      <c r="AK511" s="143"/>
      <c r="AL511" s="143"/>
      <c r="AM511" s="29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</row>
    <row r="512" spans="1:203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29"/>
      <c r="AK512" s="143"/>
      <c r="AL512" s="143"/>
      <c r="AM512" s="29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</row>
    <row r="513" spans="1:203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29"/>
      <c r="AK513" s="143"/>
      <c r="AL513" s="143"/>
      <c r="AM513" s="29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</row>
    <row r="514" spans="1:203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29"/>
      <c r="AK514" s="143"/>
      <c r="AL514" s="143"/>
      <c r="AM514" s="29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</row>
    <row r="515" spans="1:203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29"/>
      <c r="AK515" s="143"/>
      <c r="AL515" s="143"/>
      <c r="AM515" s="29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</row>
    <row r="516" spans="1:203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29"/>
      <c r="AK516" s="143"/>
      <c r="AL516" s="143"/>
      <c r="AM516" s="29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</row>
    <row r="517" spans="1:203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29"/>
      <c r="AK517" s="143"/>
      <c r="AL517" s="143"/>
      <c r="AM517" s="29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</row>
    <row r="518" spans="1:203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29"/>
      <c r="AK518" s="143"/>
      <c r="AL518" s="143"/>
      <c r="AM518" s="29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</row>
    <row r="519" spans="1:203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29"/>
      <c r="AK519" s="143"/>
      <c r="AL519" s="143"/>
      <c r="AM519" s="29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</row>
    <row r="520" spans="1:203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29"/>
      <c r="AK520" s="143"/>
      <c r="AL520" s="143"/>
      <c r="AM520" s="29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</row>
    <row r="521" spans="1:203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29"/>
      <c r="AK521" s="143"/>
      <c r="AL521" s="143"/>
      <c r="AM521" s="29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</row>
    <row r="522" spans="1:203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29"/>
      <c r="AK522" s="143"/>
      <c r="AL522" s="143"/>
      <c r="AM522" s="29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</row>
    <row r="523" spans="1:203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29"/>
      <c r="AK523" s="143"/>
      <c r="AL523" s="143"/>
      <c r="AM523" s="29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</row>
    <row r="524" spans="1:203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29"/>
      <c r="AK524" s="143"/>
      <c r="AL524" s="143"/>
      <c r="AM524" s="29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</row>
    <row r="525" spans="1:203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29"/>
      <c r="AK525" s="143"/>
      <c r="AL525" s="143"/>
      <c r="AM525" s="29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</row>
    <row r="526" spans="1:203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29"/>
      <c r="AK526" s="143"/>
      <c r="AL526" s="143"/>
      <c r="AM526" s="29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</row>
    <row r="527" spans="1:203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29"/>
      <c r="AK527" s="143"/>
      <c r="AL527" s="143"/>
      <c r="AM527" s="29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</row>
    <row r="528" spans="1:203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29"/>
      <c r="AK528" s="143"/>
      <c r="AL528" s="143"/>
      <c r="AM528" s="29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</row>
    <row r="529" spans="1:203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29"/>
      <c r="AK529" s="143"/>
      <c r="AL529" s="143"/>
      <c r="AM529" s="29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</row>
    <row r="530" spans="1:203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29"/>
      <c r="AK530" s="143"/>
      <c r="AL530" s="143"/>
      <c r="AM530" s="29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</row>
    <row r="531" spans="1:203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29"/>
      <c r="AK531" s="143"/>
      <c r="AL531" s="143"/>
      <c r="AM531" s="29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</row>
    <row r="532" spans="1:203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29"/>
      <c r="AK532" s="143"/>
      <c r="AL532" s="143"/>
      <c r="AM532" s="29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</row>
    <row r="533" spans="1:203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29"/>
      <c r="AK533" s="143"/>
      <c r="AL533" s="143"/>
      <c r="AM533" s="29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</row>
    <row r="534" spans="1:203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29"/>
      <c r="AK534" s="143"/>
      <c r="AL534" s="143"/>
      <c r="AM534" s="29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</row>
    <row r="535" spans="1:203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29"/>
      <c r="AK535" s="143"/>
      <c r="AL535" s="143"/>
      <c r="AM535" s="29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</row>
    <row r="536" spans="1:203" x14ac:dyDescent="0.25">
      <c r="AJ536" s="5"/>
    </row>
    <row r="537" spans="1:203" x14ac:dyDescent="0.25">
      <c r="AJ537" s="5"/>
    </row>
    <row r="538" spans="1:203" x14ac:dyDescent="0.25">
      <c r="AJ538" s="5"/>
    </row>
    <row r="539" spans="1:203" x14ac:dyDescent="0.25">
      <c r="AJ539" s="5"/>
    </row>
    <row r="540" spans="1:203" x14ac:dyDescent="0.25">
      <c r="AJ540" s="5"/>
    </row>
    <row r="541" spans="1:203" x14ac:dyDescent="0.25">
      <c r="AJ541" s="5"/>
    </row>
    <row r="542" spans="1:203" x14ac:dyDescent="0.25">
      <c r="AJ542" s="5"/>
    </row>
    <row r="543" spans="1:203" x14ac:dyDescent="0.25">
      <c r="AJ543" s="5"/>
    </row>
    <row r="544" spans="1:203" x14ac:dyDescent="0.25">
      <c r="AJ544" s="5"/>
    </row>
    <row r="545" spans="36:36" x14ac:dyDescent="0.25">
      <c r="AJ545" s="5"/>
    </row>
    <row r="546" spans="36:36" x14ac:dyDescent="0.25">
      <c r="AJ546" s="5"/>
    </row>
    <row r="547" spans="36:36" x14ac:dyDescent="0.25">
      <c r="AJ547" s="5"/>
    </row>
    <row r="548" spans="36:36" x14ac:dyDescent="0.25">
      <c r="AJ548" s="5"/>
    </row>
    <row r="549" spans="36:36" x14ac:dyDescent="0.25">
      <c r="AJ549" s="5"/>
    </row>
    <row r="550" spans="36:36" x14ac:dyDescent="0.25">
      <c r="AJ550" s="5"/>
    </row>
    <row r="551" spans="36:36" x14ac:dyDescent="0.25">
      <c r="AJ551" s="5"/>
    </row>
    <row r="552" spans="36:36" x14ac:dyDescent="0.25">
      <c r="AJ552" s="5"/>
    </row>
    <row r="553" spans="36:36" x14ac:dyDescent="0.25">
      <c r="AJ553" s="5"/>
    </row>
    <row r="554" spans="36:36" x14ac:dyDescent="0.25">
      <c r="AJ554" s="5"/>
    </row>
    <row r="555" spans="36:36" x14ac:dyDescent="0.25">
      <c r="AJ555" s="5"/>
    </row>
    <row r="556" spans="36:36" x14ac:dyDescent="0.25">
      <c r="AJ556" s="5"/>
    </row>
    <row r="557" spans="36:36" x14ac:dyDescent="0.25">
      <c r="AJ557" s="5"/>
    </row>
    <row r="558" spans="36:36" x14ac:dyDescent="0.25">
      <c r="AJ558" s="5"/>
    </row>
    <row r="559" spans="36:36" x14ac:dyDescent="0.25">
      <c r="AJ559" s="5"/>
    </row>
    <row r="560" spans="36:36" x14ac:dyDescent="0.25">
      <c r="AJ560" s="5"/>
    </row>
    <row r="561" spans="36:36" x14ac:dyDescent="0.25">
      <c r="AJ561" s="5"/>
    </row>
    <row r="562" spans="36:36" x14ac:dyDescent="0.25">
      <c r="AJ562" s="5"/>
    </row>
    <row r="563" spans="36:36" x14ac:dyDescent="0.25">
      <c r="AJ563" s="5"/>
    </row>
    <row r="564" spans="36:36" x14ac:dyDescent="0.25">
      <c r="AJ564" s="5"/>
    </row>
    <row r="565" spans="36:36" x14ac:dyDescent="0.25">
      <c r="AJ565" s="5"/>
    </row>
    <row r="566" spans="36:36" x14ac:dyDescent="0.25">
      <c r="AJ566" s="5"/>
    </row>
    <row r="567" spans="36:36" x14ac:dyDescent="0.25">
      <c r="AJ567" s="5"/>
    </row>
    <row r="568" spans="36:36" x14ac:dyDescent="0.25">
      <c r="AJ568" s="5"/>
    </row>
    <row r="569" spans="36:36" x14ac:dyDescent="0.25">
      <c r="AJ569" s="5"/>
    </row>
    <row r="570" spans="36:36" x14ac:dyDescent="0.25">
      <c r="AJ570" s="5"/>
    </row>
    <row r="571" spans="36:36" x14ac:dyDescent="0.25">
      <c r="AJ571" s="5"/>
    </row>
    <row r="572" spans="36:36" x14ac:dyDescent="0.25">
      <c r="AJ572" s="5"/>
    </row>
    <row r="573" spans="36:36" x14ac:dyDescent="0.25">
      <c r="AJ573" s="5"/>
    </row>
    <row r="574" spans="36:36" x14ac:dyDescent="0.25">
      <c r="AJ574" s="5"/>
    </row>
    <row r="575" spans="36:36" x14ac:dyDescent="0.25">
      <c r="AJ575" s="5"/>
    </row>
    <row r="576" spans="36:36" x14ac:dyDescent="0.25">
      <c r="AJ576" s="5"/>
    </row>
    <row r="577" spans="36:36" x14ac:dyDescent="0.25">
      <c r="AJ577" s="5"/>
    </row>
    <row r="578" spans="36:36" x14ac:dyDescent="0.25">
      <c r="AJ578" s="5"/>
    </row>
    <row r="579" spans="36:36" x14ac:dyDescent="0.25">
      <c r="AJ579" s="5"/>
    </row>
    <row r="580" spans="36:36" x14ac:dyDescent="0.25">
      <c r="AJ580" s="5"/>
    </row>
    <row r="581" spans="36:36" x14ac:dyDescent="0.25">
      <c r="AJ581" s="5"/>
    </row>
    <row r="582" spans="36:36" x14ac:dyDescent="0.25">
      <c r="AJ582" s="5"/>
    </row>
    <row r="583" spans="36:36" x14ac:dyDescent="0.25">
      <c r="AJ583" s="5"/>
    </row>
    <row r="584" spans="36:36" x14ac:dyDescent="0.25">
      <c r="AJ584" s="5"/>
    </row>
    <row r="585" spans="36:36" x14ac:dyDescent="0.25">
      <c r="AJ585" s="5"/>
    </row>
    <row r="586" spans="36:36" x14ac:dyDescent="0.25">
      <c r="AJ586" s="5"/>
    </row>
    <row r="587" spans="36:36" x14ac:dyDescent="0.25">
      <c r="AJ587" s="5"/>
    </row>
    <row r="588" spans="36:36" x14ac:dyDescent="0.25">
      <c r="AJ588" s="5"/>
    </row>
    <row r="589" spans="36:36" x14ac:dyDescent="0.25">
      <c r="AJ589" s="5"/>
    </row>
    <row r="590" spans="36:36" x14ac:dyDescent="0.25">
      <c r="AJ590" s="5"/>
    </row>
    <row r="591" spans="36:36" x14ac:dyDescent="0.25">
      <c r="AJ591" s="5"/>
    </row>
    <row r="592" spans="36:36" x14ac:dyDescent="0.25">
      <c r="AJ592" s="5"/>
    </row>
    <row r="593" spans="36:36" x14ac:dyDescent="0.25">
      <c r="AJ593" s="5"/>
    </row>
    <row r="594" spans="36:36" x14ac:dyDescent="0.25">
      <c r="AJ594" s="5"/>
    </row>
    <row r="595" spans="36:36" x14ac:dyDescent="0.25">
      <c r="AJ595" s="5"/>
    </row>
    <row r="596" spans="36:36" x14ac:dyDescent="0.25">
      <c r="AJ596" s="5"/>
    </row>
    <row r="597" spans="36:36" x14ac:dyDescent="0.25">
      <c r="AJ597" s="5"/>
    </row>
    <row r="598" spans="36:36" x14ac:dyDescent="0.25">
      <c r="AJ598" s="5"/>
    </row>
    <row r="599" spans="36:36" x14ac:dyDescent="0.25">
      <c r="AJ599" s="5"/>
    </row>
    <row r="600" spans="36:36" x14ac:dyDescent="0.25">
      <c r="AJ600" s="5"/>
    </row>
    <row r="601" spans="36:36" x14ac:dyDescent="0.25">
      <c r="AJ601" s="5"/>
    </row>
    <row r="602" spans="36:36" x14ac:dyDescent="0.25">
      <c r="AJ602" s="5"/>
    </row>
    <row r="603" spans="36:36" x14ac:dyDescent="0.25">
      <c r="AJ603" s="5"/>
    </row>
    <row r="604" spans="36:36" x14ac:dyDescent="0.25">
      <c r="AJ604" s="5"/>
    </row>
    <row r="605" spans="36:36" x14ac:dyDescent="0.25">
      <c r="AJ605" s="5"/>
    </row>
    <row r="606" spans="36:36" x14ac:dyDescent="0.25">
      <c r="AJ606" s="5"/>
    </row>
    <row r="607" spans="36:36" x14ac:dyDescent="0.25">
      <c r="AJ607" s="5"/>
    </row>
    <row r="608" spans="36:36" x14ac:dyDescent="0.25">
      <c r="AJ608" s="5"/>
    </row>
    <row r="609" spans="36:36" x14ac:dyDescent="0.25">
      <c r="AJ609" s="5"/>
    </row>
    <row r="610" spans="36:36" x14ac:dyDescent="0.25">
      <c r="AJ610" s="5"/>
    </row>
    <row r="611" spans="36:36" x14ac:dyDescent="0.25">
      <c r="AJ611" s="5"/>
    </row>
    <row r="612" spans="36:36" x14ac:dyDescent="0.25">
      <c r="AJ612" s="5"/>
    </row>
    <row r="613" spans="36:36" x14ac:dyDescent="0.25">
      <c r="AJ613" s="5"/>
    </row>
    <row r="614" spans="36:36" x14ac:dyDescent="0.25">
      <c r="AJ614" s="5"/>
    </row>
    <row r="615" spans="36:36" x14ac:dyDescent="0.25">
      <c r="AJ615" s="5"/>
    </row>
    <row r="616" spans="36:36" x14ac:dyDescent="0.25">
      <c r="AJ616" s="5"/>
    </row>
    <row r="617" spans="36:36" x14ac:dyDescent="0.25">
      <c r="AJ617" s="5"/>
    </row>
    <row r="618" spans="36:36" x14ac:dyDescent="0.25">
      <c r="AJ618" s="5"/>
    </row>
    <row r="619" spans="36:36" x14ac:dyDescent="0.25">
      <c r="AJ619" s="5"/>
    </row>
    <row r="620" spans="36:36" x14ac:dyDescent="0.25">
      <c r="AJ620" s="5"/>
    </row>
    <row r="621" spans="36:36" x14ac:dyDescent="0.25">
      <c r="AJ621" s="5"/>
    </row>
    <row r="622" spans="36:36" x14ac:dyDescent="0.25">
      <c r="AJ622" s="5"/>
    </row>
    <row r="623" spans="36:36" x14ac:dyDescent="0.25">
      <c r="AJ623" s="5"/>
    </row>
    <row r="624" spans="36:36" x14ac:dyDescent="0.25">
      <c r="AJ624" s="5"/>
    </row>
    <row r="625" spans="36:36" x14ac:dyDescent="0.25">
      <c r="AJ625" s="5"/>
    </row>
    <row r="626" spans="36:36" x14ac:dyDescent="0.25">
      <c r="AJ626" s="5"/>
    </row>
    <row r="627" spans="36:36" x14ac:dyDescent="0.25">
      <c r="AJ627" s="5"/>
    </row>
    <row r="628" spans="36:36" x14ac:dyDescent="0.25">
      <c r="AJ628" s="5"/>
    </row>
    <row r="629" spans="36:36" x14ac:dyDescent="0.25">
      <c r="AJ629" s="5"/>
    </row>
    <row r="630" spans="36:36" x14ac:dyDescent="0.25">
      <c r="AJ630" s="5"/>
    </row>
    <row r="631" spans="36:36" x14ac:dyDescent="0.25">
      <c r="AJ631" s="5"/>
    </row>
    <row r="632" spans="36:36" x14ac:dyDescent="0.25">
      <c r="AJ632" s="5"/>
    </row>
    <row r="633" spans="36:36" x14ac:dyDescent="0.25">
      <c r="AJ633" s="5"/>
    </row>
    <row r="634" spans="36:36" x14ac:dyDescent="0.25">
      <c r="AJ634" s="5"/>
    </row>
    <row r="635" spans="36:36" x14ac:dyDescent="0.25">
      <c r="AJ635" s="5"/>
    </row>
    <row r="636" spans="36:36" x14ac:dyDescent="0.25">
      <c r="AJ636" s="5"/>
    </row>
    <row r="637" spans="36:36" x14ac:dyDescent="0.25">
      <c r="AJ637" s="5"/>
    </row>
    <row r="638" spans="36:36" x14ac:dyDescent="0.25">
      <c r="AJ638" s="5"/>
    </row>
    <row r="639" spans="36:36" x14ac:dyDescent="0.25">
      <c r="AJ639" s="5"/>
    </row>
    <row r="640" spans="36:36" x14ac:dyDescent="0.25">
      <c r="AJ640" s="5"/>
    </row>
    <row r="641" spans="36:36" x14ac:dyDescent="0.25">
      <c r="AJ641" s="5"/>
    </row>
    <row r="642" spans="36:36" x14ac:dyDescent="0.25">
      <c r="AJ642" s="5"/>
    </row>
    <row r="643" spans="36:36" x14ac:dyDescent="0.25">
      <c r="AJ643" s="5"/>
    </row>
    <row r="644" spans="36:36" x14ac:dyDescent="0.25">
      <c r="AJ644" s="5"/>
    </row>
    <row r="645" spans="36:36" x14ac:dyDescent="0.25">
      <c r="AJ645" s="5"/>
    </row>
    <row r="646" spans="36:36" x14ac:dyDescent="0.25">
      <c r="AJ646" s="5"/>
    </row>
    <row r="647" spans="36:36" x14ac:dyDescent="0.25">
      <c r="AJ647" s="5"/>
    </row>
    <row r="648" spans="36:36" x14ac:dyDescent="0.25">
      <c r="AJ648" s="5"/>
    </row>
    <row r="649" spans="36:36" x14ac:dyDescent="0.25">
      <c r="AJ649" s="5"/>
    </row>
    <row r="650" spans="36:36" x14ac:dyDescent="0.25">
      <c r="AJ650" s="5"/>
    </row>
    <row r="651" spans="36:36" x14ac:dyDescent="0.25">
      <c r="AJ651" s="5"/>
    </row>
    <row r="652" spans="36:36" x14ac:dyDescent="0.25">
      <c r="AJ652" s="5"/>
    </row>
    <row r="653" spans="36:36" x14ac:dyDescent="0.25">
      <c r="AJ653" s="5"/>
    </row>
    <row r="654" spans="36:36" x14ac:dyDescent="0.25">
      <c r="AJ654" s="5"/>
    </row>
    <row r="655" spans="36:36" x14ac:dyDescent="0.25">
      <c r="AJ655" s="5"/>
    </row>
    <row r="656" spans="36:36" x14ac:dyDescent="0.25">
      <c r="AJ656" s="5"/>
    </row>
    <row r="657" spans="36:36" x14ac:dyDescent="0.25">
      <c r="AJ657" s="5"/>
    </row>
    <row r="658" spans="36:36" x14ac:dyDescent="0.25">
      <c r="AJ658" s="5"/>
    </row>
    <row r="659" spans="36:36" x14ac:dyDescent="0.25">
      <c r="AJ659" s="5"/>
    </row>
    <row r="660" spans="36:36" x14ac:dyDescent="0.25">
      <c r="AJ660" s="5"/>
    </row>
    <row r="661" spans="36:36" x14ac:dyDescent="0.25">
      <c r="AJ661" s="5"/>
    </row>
    <row r="662" spans="36:36" x14ac:dyDescent="0.25">
      <c r="AJ662" s="5"/>
    </row>
    <row r="663" spans="36:36" x14ac:dyDescent="0.25">
      <c r="AJ663" s="5"/>
    </row>
    <row r="664" spans="36:36" x14ac:dyDescent="0.25">
      <c r="AJ664" s="5"/>
    </row>
    <row r="665" spans="36:36" x14ac:dyDescent="0.25">
      <c r="AJ665" s="5"/>
    </row>
    <row r="666" spans="36:36" x14ac:dyDescent="0.25">
      <c r="AJ666" s="5"/>
    </row>
    <row r="667" spans="36:36" x14ac:dyDescent="0.25">
      <c r="AJ667" s="5"/>
    </row>
    <row r="668" spans="36:36" x14ac:dyDescent="0.25">
      <c r="AJ668" s="5"/>
    </row>
    <row r="669" spans="36:36" x14ac:dyDescent="0.25">
      <c r="AJ669" s="5"/>
    </row>
    <row r="670" spans="36:36" x14ac:dyDescent="0.25">
      <c r="AJ670" s="5"/>
    </row>
    <row r="671" spans="36:36" x14ac:dyDescent="0.25">
      <c r="AJ671" s="5"/>
    </row>
    <row r="672" spans="36:36" x14ac:dyDescent="0.25">
      <c r="AJ672" s="5"/>
    </row>
    <row r="673" spans="36:36" x14ac:dyDescent="0.25">
      <c r="AJ673" s="5"/>
    </row>
    <row r="674" spans="36:36" x14ac:dyDescent="0.25">
      <c r="AJ674" s="5"/>
    </row>
    <row r="675" spans="36:36" x14ac:dyDescent="0.25">
      <c r="AJ675" s="5"/>
    </row>
    <row r="676" spans="36:36" x14ac:dyDescent="0.25">
      <c r="AJ676" s="5"/>
    </row>
    <row r="677" spans="36:36" x14ac:dyDescent="0.25">
      <c r="AJ677" s="5"/>
    </row>
    <row r="678" spans="36:36" x14ac:dyDescent="0.25">
      <c r="AJ678" s="5"/>
    </row>
    <row r="679" spans="36:36" x14ac:dyDescent="0.25">
      <c r="AJ679" s="5"/>
    </row>
    <row r="680" spans="36:36" x14ac:dyDescent="0.25">
      <c r="AJ680" s="5"/>
    </row>
    <row r="681" spans="36:36" x14ac:dyDescent="0.25">
      <c r="AJ681" s="5"/>
    </row>
    <row r="682" spans="36:36" x14ac:dyDescent="0.25">
      <c r="AJ682" s="5"/>
    </row>
    <row r="683" spans="36:36" x14ac:dyDescent="0.25">
      <c r="AJ683" s="5"/>
    </row>
    <row r="684" spans="36:36" x14ac:dyDescent="0.25">
      <c r="AJ684" s="5"/>
    </row>
    <row r="685" spans="36:36" x14ac:dyDescent="0.25">
      <c r="AJ685" s="5"/>
    </row>
    <row r="686" spans="36:36" x14ac:dyDescent="0.25">
      <c r="AJ686" s="5"/>
    </row>
    <row r="687" spans="36:36" x14ac:dyDescent="0.25">
      <c r="AJ687" s="5"/>
    </row>
    <row r="688" spans="36:36" x14ac:dyDescent="0.25">
      <c r="AJ688" s="5"/>
    </row>
    <row r="689" spans="36:36" x14ac:dyDescent="0.25">
      <c r="AJ689" s="5"/>
    </row>
    <row r="690" spans="36:36" x14ac:dyDescent="0.25">
      <c r="AJ690" s="5"/>
    </row>
    <row r="691" spans="36:36" x14ac:dyDescent="0.25">
      <c r="AJ691" s="5"/>
    </row>
    <row r="692" spans="36:36" x14ac:dyDescent="0.25">
      <c r="AJ692" s="5"/>
    </row>
    <row r="693" spans="36:36" x14ac:dyDescent="0.25">
      <c r="AJ693" s="5"/>
    </row>
    <row r="694" spans="36:36" x14ac:dyDescent="0.25">
      <c r="AJ694" s="5"/>
    </row>
    <row r="695" spans="36:36" x14ac:dyDescent="0.25">
      <c r="AJ695" s="5"/>
    </row>
    <row r="696" spans="36:36" x14ac:dyDescent="0.25">
      <c r="AJ696" s="5"/>
    </row>
    <row r="697" spans="36:36" x14ac:dyDescent="0.25">
      <c r="AJ697" s="5"/>
    </row>
    <row r="698" spans="36:36" x14ac:dyDescent="0.25">
      <c r="AJ698" s="5"/>
    </row>
    <row r="699" spans="36:36" x14ac:dyDescent="0.25">
      <c r="AJ699" s="5"/>
    </row>
    <row r="700" spans="36:36" x14ac:dyDescent="0.25">
      <c r="AJ700" s="5"/>
    </row>
    <row r="701" spans="36:36" x14ac:dyDescent="0.25">
      <c r="AJ701" s="5"/>
    </row>
    <row r="702" spans="36:36" x14ac:dyDescent="0.25">
      <c r="AJ702" s="5"/>
    </row>
    <row r="703" spans="36:36" x14ac:dyDescent="0.25">
      <c r="AJ703" s="5"/>
    </row>
    <row r="704" spans="36:36" x14ac:dyDescent="0.25">
      <c r="AJ704" s="5"/>
    </row>
    <row r="705" spans="36:36" x14ac:dyDescent="0.25">
      <c r="AJ705" s="5"/>
    </row>
    <row r="706" spans="36:36" x14ac:dyDescent="0.25">
      <c r="AJ706" s="5"/>
    </row>
    <row r="707" spans="36:36" x14ac:dyDescent="0.25">
      <c r="AJ707" s="5"/>
    </row>
    <row r="708" spans="36:36" x14ac:dyDescent="0.25">
      <c r="AJ708" s="5"/>
    </row>
    <row r="709" spans="36:36" x14ac:dyDescent="0.25">
      <c r="AJ709" s="5"/>
    </row>
    <row r="710" spans="36:36" x14ac:dyDescent="0.25">
      <c r="AJ710" s="5"/>
    </row>
    <row r="711" spans="36:36" x14ac:dyDescent="0.25">
      <c r="AJ711" s="5"/>
    </row>
    <row r="712" spans="36:36" x14ac:dyDescent="0.25">
      <c r="AJ712" s="5"/>
    </row>
    <row r="713" spans="36:36" x14ac:dyDescent="0.25">
      <c r="AJ713" s="5"/>
    </row>
    <row r="714" spans="36:36" x14ac:dyDescent="0.25">
      <c r="AJ714" s="5"/>
    </row>
    <row r="715" spans="36:36" x14ac:dyDescent="0.25">
      <c r="AJ715" s="5"/>
    </row>
    <row r="716" spans="36:36" x14ac:dyDescent="0.25">
      <c r="AJ716" s="5"/>
    </row>
    <row r="717" spans="36:36" x14ac:dyDescent="0.25">
      <c r="AJ717" s="5"/>
    </row>
    <row r="718" spans="36:36" x14ac:dyDescent="0.25">
      <c r="AJ718" s="5"/>
    </row>
    <row r="719" spans="36:36" x14ac:dyDescent="0.25">
      <c r="AJ719" s="5"/>
    </row>
    <row r="720" spans="36:36" x14ac:dyDescent="0.25">
      <c r="AJ720" s="5"/>
    </row>
    <row r="721" spans="36:36" x14ac:dyDescent="0.25">
      <c r="AJ721" s="5"/>
    </row>
    <row r="722" spans="36:36" x14ac:dyDescent="0.25">
      <c r="AJ722" s="5"/>
    </row>
    <row r="723" spans="36:36" x14ac:dyDescent="0.25">
      <c r="AJ723" s="5"/>
    </row>
    <row r="724" spans="36:36" x14ac:dyDescent="0.25">
      <c r="AJ724" s="5"/>
    </row>
    <row r="725" spans="36:36" x14ac:dyDescent="0.25">
      <c r="AJ725" s="5"/>
    </row>
    <row r="726" spans="36:36" x14ac:dyDescent="0.25">
      <c r="AJ726" s="5"/>
    </row>
    <row r="727" spans="36:36" x14ac:dyDescent="0.25">
      <c r="AJ727" s="5"/>
    </row>
    <row r="728" spans="36:36" x14ac:dyDescent="0.25">
      <c r="AJ728" s="5"/>
    </row>
    <row r="729" spans="36:36" x14ac:dyDescent="0.25">
      <c r="AJ729" s="5"/>
    </row>
    <row r="730" spans="36:36" x14ac:dyDescent="0.25">
      <c r="AJ730" s="5"/>
    </row>
    <row r="731" spans="36:36" x14ac:dyDescent="0.25">
      <c r="AJ731" s="5"/>
    </row>
    <row r="732" spans="36:36" x14ac:dyDescent="0.25">
      <c r="AJ732" s="5"/>
    </row>
    <row r="733" spans="36:36" x14ac:dyDescent="0.25">
      <c r="AJ733" s="5"/>
    </row>
    <row r="734" spans="36:36" x14ac:dyDescent="0.25">
      <c r="AJ734" s="5"/>
    </row>
    <row r="735" spans="36:36" x14ac:dyDescent="0.25">
      <c r="AJ735" s="5"/>
    </row>
    <row r="736" spans="36:36" x14ac:dyDescent="0.25">
      <c r="AJ736" s="5"/>
    </row>
    <row r="737" spans="36:36" x14ac:dyDescent="0.25">
      <c r="AJ737" s="5"/>
    </row>
    <row r="738" spans="36:36" x14ac:dyDescent="0.25">
      <c r="AJ738" s="5"/>
    </row>
    <row r="739" spans="36:36" x14ac:dyDescent="0.25">
      <c r="AJ739" s="5"/>
    </row>
    <row r="740" spans="36:36" x14ac:dyDescent="0.25">
      <c r="AJ740" s="5"/>
    </row>
    <row r="741" spans="36:36" x14ac:dyDescent="0.25">
      <c r="AJ741" s="5"/>
    </row>
    <row r="742" spans="36:36" x14ac:dyDescent="0.25">
      <c r="AJ742" s="5"/>
    </row>
    <row r="743" spans="36:36" x14ac:dyDescent="0.25">
      <c r="AJ743" s="5"/>
    </row>
    <row r="744" spans="36:36" x14ac:dyDescent="0.25">
      <c r="AJ744" s="5"/>
    </row>
    <row r="745" spans="36:36" x14ac:dyDescent="0.25">
      <c r="AJ745" s="5"/>
    </row>
    <row r="746" spans="36:36" x14ac:dyDescent="0.25">
      <c r="AJ746" s="5"/>
    </row>
    <row r="747" spans="36:36" x14ac:dyDescent="0.25">
      <c r="AJ747" s="5"/>
    </row>
    <row r="748" spans="36:36" x14ac:dyDescent="0.25">
      <c r="AJ748" s="5"/>
    </row>
    <row r="749" spans="36:36" x14ac:dyDescent="0.25">
      <c r="AJ749" s="5"/>
    </row>
    <row r="750" spans="36:36" x14ac:dyDescent="0.25">
      <c r="AJ750" s="5"/>
    </row>
    <row r="751" spans="36:36" x14ac:dyDescent="0.25">
      <c r="AJ751" s="5"/>
    </row>
    <row r="752" spans="36:36" x14ac:dyDescent="0.25">
      <c r="AJ752" s="5"/>
    </row>
    <row r="753" spans="36:36" x14ac:dyDescent="0.25">
      <c r="AJ753" s="5"/>
    </row>
    <row r="754" spans="36:36" x14ac:dyDescent="0.25">
      <c r="AJ754" s="5"/>
    </row>
    <row r="755" spans="36:36" x14ac:dyDescent="0.25">
      <c r="AJ755" s="5"/>
    </row>
    <row r="756" spans="36:36" x14ac:dyDescent="0.25">
      <c r="AJ756" s="5"/>
    </row>
    <row r="757" spans="36:36" x14ac:dyDescent="0.25">
      <c r="AJ757" s="5"/>
    </row>
    <row r="758" spans="36:36" x14ac:dyDescent="0.25">
      <c r="AJ758" s="5"/>
    </row>
    <row r="759" spans="36:36" x14ac:dyDescent="0.25">
      <c r="AJ759" s="5"/>
    </row>
    <row r="760" spans="36:36" x14ac:dyDescent="0.25">
      <c r="AJ760" s="5"/>
    </row>
    <row r="761" spans="36:36" x14ac:dyDescent="0.25">
      <c r="AJ761" s="5"/>
    </row>
    <row r="762" spans="36:36" x14ac:dyDescent="0.25">
      <c r="AJ762" s="5"/>
    </row>
    <row r="763" spans="36:36" x14ac:dyDescent="0.25">
      <c r="AJ763" s="5"/>
    </row>
    <row r="764" spans="36:36" x14ac:dyDescent="0.25">
      <c r="AJ764" s="5"/>
    </row>
    <row r="765" spans="36:36" x14ac:dyDescent="0.25">
      <c r="AJ765" s="5"/>
    </row>
    <row r="766" spans="36:36" x14ac:dyDescent="0.25">
      <c r="AJ766" s="5"/>
    </row>
    <row r="767" spans="36:36" x14ac:dyDescent="0.25">
      <c r="AJ767" s="5"/>
    </row>
    <row r="768" spans="36:36" x14ac:dyDescent="0.25">
      <c r="AJ768" s="5"/>
    </row>
    <row r="769" spans="36:36" x14ac:dyDescent="0.25">
      <c r="AJ769" s="5"/>
    </row>
    <row r="770" spans="36:36" x14ac:dyDescent="0.25">
      <c r="AJ770" s="5"/>
    </row>
    <row r="771" spans="36:36" x14ac:dyDescent="0.25">
      <c r="AJ771" s="5"/>
    </row>
    <row r="772" spans="36:36" x14ac:dyDescent="0.25">
      <c r="AJ772" s="5"/>
    </row>
    <row r="773" spans="36:36" x14ac:dyDescent="0.25">
      <c r="AJ773" s="5"/>
    </row>
    <row r="774" spans="36:36" x14ac:dyDescent="0.25">
      <c r="AJ774" s="5"/>
    </row>
    <row r="775" spans="36:36" x14ac:dyDescent="0.25">
      <c r="AJ775" s="5"/>
    </row>
    <row r="776" spans="36:36" x14ac:dyDescent="0.25">
      <c r="AJ776" s="5"/>
    </row>
    <row r="777" spans="36:36" x14ac:dyDescent="0.25">
      <c r="AJ777" s="5"/>
    </row>
    <row r="778" spans="36:36" x14ac:dyDescent="0.25">
      <c r="AJ778" s="5"/>
    </row>
    <row r="779" spans="36:36" x14ac:dyDescent="0.25">
      <c r="AJ779" s="5"/>
    </row>
    <row r="780" spans="36:36" x14ac:dyDescent="0.25">
      <c r="AJ780" s="5"/>
    </row>
    <row r="781" spans="36:36" x14ac:dyDescent="0.25">
      <c r="AJ781" s="5"/>
    </row>
    <row r="782" spans="36:36" x14ac:dyDescent="0.25">
      <c r="AJ782" s="5"/>
    </row>
    <row r="783" spans="36:36" x14ac:dyDescent="0.25">
      <c r="AJ783" s="5"/>
    </row>
    <row r="784" spans="36:36" x14ac:dyDescent="0.25">
      <c r="AJ784" s="5"/>
    </row>
    <row r="785" spans="36:36" x14ac:dyDescent="0.25">
      <c r="AJ785" s="5"/>
    </row>
    <row r="786" spans="36:36" x14ac:dyDescent="0.25">
      <c r="AJ786" s="5"/>
    </row>
    <row r="787" spans="36:36" x14ac:dyDescent="0.25">
      <c r="AJ787" s="5"/>
    </row>
    <row r="788" spans="36:36" x14ac:dyDescent="0.25">
      <c r="AJ788" s="5"/>
    </row>
    <row r="789" spans="36:36" x14ac:dyDescent="0.25">
      <c r="AJ789" s="5"/>
    </row>
    <row r="790" spans="36:36" x14ac:dyDescent="0.25">
      <c r="AJ790" s="5"/>
    </row>
    <row r="791" spans="36:36" x14ac:dyDescent="0.25">
      <c r="AJ791" s="5"/>
    </row>
    <row r="792" spans="36:36" x14ac:dyDescent="0.25">
      <c r="AJ792" s="5"/>
    </row>
    <row r="793" spans="36:36" x14ac:dyDescent="0.25">
      <c r="AJ793" s="5"/>
    </row>
    <row r="794" spans="36:36" x14ac:dyDescent="0.25">
      <c r="AJ794" s="5"/>
    </row>
    <row r="795" spans="36:36" x14ac:dyDescent="0.25">
      <c r="AJ795" s="5"/>
    </row>
    <row r="796" spans="36:36" x14ac:dyDescent="0.25">
      <c r="AJ796" s="5"/>
    </row>
    <row r="797" spans="36:36" x14ac:dyDescent="0.25">
      <c r="AJ797" s="5"/>
    </row>
    <row r="798" spans="36:36" x14ac:dyDescent="0.25">
      <c r="AJ798" s="5"/>
    </row>
    <row r="799" spans="36:36" x14ac:dyDescent="0.25">
      <c r="AJ799" s="5"/>
    </row>
    <row r="800" spans="36:36" x14ac:dyDescent="0.25">
      <c r="AJ800" s="5"/>
    </row>
    <row r="801" spans="36:36" x14ac:dyDescent="0.25">
      <c r="AJ801" s="5"/>
    </row>
    <row r="802" spans="36:36" x14ac:dyDescent="0.25">
      <c r="AJ802" s="5"/>
    </row>
    <row r="803" spans="36:36" x14ac:dyDescent="0.25">
      <c r="AJ803" s="5"/>
    </row>
    <row r="804" spans="36:36" x14ac:dyDescent="0.25">
      <c r="AJ804" s="5"/>
    </row>
    <row r="805" spans="36:36" x14ac:dyDescent="0.25">
      <c r="AJ805" s="5"/>
    </row>
    <row r="806" spans="36:36" x14ac:dyDescent="0.25">
      <c r="AJ806" s="5"/>
    </row>
    <row r="807" spans="36:36" x14ac:dyDescent="0.25">
      <c r="AJ807" s="5"/>
    </row>
    <row r="808" spans="36:36" x14ac:dyDescent="0.25">
      <c r="AJ808" s="5"/>
    </row>
    <row r="809" spans="36:36" x14ac:dyDescent="0.25">
      <c r="AJ809" s="5"/>
    </row>
    <row r="810" spans="36:36" x14ac:dyDescent="0.25">
      <c r="AJ810" s="5"/>
    </row>
    <row r="811" spans="36:36" x14ac:dyDescent="0.25">
      <c r="AJ811" s="5"/>
    </row>
    <row r="812" spans="36:36" x14ac:dyDescent="0.25">
      <c r="AJ812" s="5"/>
    </row>
    <row r="813" spans="36:36" x14ac:dyDescent="0.25">
      <c r="AJ813" s="5"/>
    </row>
    <row r="814" spans="36:36" x14ac:dyDescent="0.25">
      <c r="AJ814" s="5"/>
    </row>
    <row r="815" spans="36:36" x14ac:dyDescent="0.25">
      <c r="AJ815" s="5"/>
    </row>
    <row r="816" spans="36:36" x14ac:dyDescent="0.25">
      <c r="AJ816" s="5"/>
    </row>
    <row r="817" spans="36:36" x14ac:dyDescent="0.25">
      <c r="AJ817" s="5"/>
    </row>
    <row r="818" spans="36:36" x14ac:dyDescent="0.25">
      <c r="AJ818" s="5"/>
    </row>
    <row r="819" spans="36:36" x14ac:dyDescent="0.25">
      <c r="AJ819" s="5"/>
    </row>
    <row r="820" spans="36:36" x14ac:dyDescent="0.25">
      <c r="AJ820" s="5"/>
    </row>
    <row r="821" spans="36:36" x14ac:dyDescent="0.25">
      <c r="AJ821" s="5"/>
    </row>
    <row r="822" spans="36:36" x14ac:dyDescent="0.25">
      <c r="AJ822" s="5"/>
    </row>
    <row r="823" spans="36:36" x14ac:dyDescent="0.25">
      <c r="AJ823" s="5"/>
    </row>
    <row r="824" spans="36:36" x14ac:dyDescent="0.25">
      <c r="AJ824" s="5"/>
    </row>
    <row r="825" spans="36:36" x14ac:dyDescent="0.25">
      <c r="AJ825" s="5"/>
    </row>
    <row r="826" spans="36:36" x14ac:dyDescent="0.25">
      <c r="AJ826" s="5"/>
    </row>
    <row r="827" spans="36:36" x14ac:dyDescent="0.25">
      <c r="AJ827" s="5"/>
    </row>
    <row r="828" spans="36:36" x14ac:dyDescent="0.25">
      <c r="AJ828" s="5"/>
    </row>
    <row r="829" spans="36:36" x14ac:dyDescent="0.25">
      <c r="AJ829" s="5"/>
    </row>
    <row r="830" spans="36:36" x14ac:dyDescent="0.25">
      <c r="AJ830" s="5"/>
    </row>
    <row r="831" spans="36:36" x14ac:dyDescent="0.25">
      <c r="AJ831" s="5"/>
    </row>
    <row r="832" spans="36:36" x14ac:dyDescent="0.25">
      <c r="AJ832" s="5"/>
    </row>
    <row r="833" spans="36:36" x14ac:dyDescent="0.25">
      <c r="AJ833" s="5"/>
    </row>
    <row r="834" spans="36:36" x14ac:dyDescent="0.25">
      <c r="AJ834" s="5"/>
    </row>
    <row r="835" spans="36:36" x14ac:dyDescent="0.25">
      <c r="AJ835" s="5"/>
    </row>
    <row r="836" spans="36:36" x14ac:dyDescent="0.25">
      <c r="AJ836" s="5"/>
    </row>
    <row r="837" spans="36:36" x14ac:dyDescent="0.25">
      <c r="AJ837" s="5"/>
    </row>
    <row r="838" spans="36:36" x14ac:dyDescent="0.25">
      <c r="AJ838" s="5"/>
    </row>
    <row r="839" spans="36:36" x14ac:dyDescent="0.25">
      <c r="AJ839" s="5"/>
    </row>
    <row r="840" spans="36:36" x14ac:dyDescent="0.25">
      <c r="AJ840" s="5"/>
    </row>
    <row r="841" spans="36:36" x14ac:dyDescent="0.25">
      <c r="AJ841" s="5"/>
    </row>
    <row r="842" spans="36:36" x14ac:dyDescent="0.25">
      <c r="AJ842" s="5"/>
    </row>
    <row r="843" spans="36:36" x14ac:dyDescent="0.25">
      <c r="AJ843" s="5"/>
    </row>
    <row r="844" spans="36:36" x14ac:dyDescent="0.25">
      <c r="AJ844" s="5"/>
    </row>
    <row r="845" spans="36:36" x14ac:dyDescent="0.25">
      <c r="AJ845" s="5"/>
    </row>
    <row r="846" spans="36:36" x14ac:dyDescent="0.25">
      <c r="AJ846" s="5"/>
    </row>
    <row r="847" spans="36:36" x14ac:dyDescent="0.25">
      <c r="AJ847" s="5"/>
    </row>
    <row r="848" spans="36:36" x14ac:dyDescent="0.25">
      <c r="AJ848" s="5"/>
    </row>
    <row r="849" spans="36:36" x14ac:dyDescent="0.25">
      <c r="AJ849" s="5"/>
    </row>
    <row r="850" spans="36:36" x14ac:dyDescent="0.25">
      <c r="AJ850" s="5"/>
    </row>
    <row r="851" spans="36:36" x14ac:dyDescent="0.25">
      <c r="AJ851" s="5"/>
    </row>
    <row r="852" spans="36:36" x14ac:dyDescent="0.25">
      <c r="AJ852" s="5"/>
    </row>
    <row r="853" spans="36:36" x14ac:dyDescent="0.25">
      <c r="AJ853" s="5"/>
    </row>
    <row r="854" spans="36:36" x14ac:dyDescent="0.25">
      <c r="AJ854" s="5"/>
    </row>
    <row r="855" spans="36:36" x14ac:dyDescent="0.25">
      <c r="AJ855" s="5"/>
    </row>
    <row r="856" spans="36:36" x14ac:dyDescent="0.25">
      <c r="AJ856" s="5"/>
    </row>
    <row r="857" spans="36:36" x14ac:dyDescent="0.25">
      <c r="AJ857" s="5"/>
    </row>
    <row r="858" spans="36:36" x14ac:dyDescent="0.25">
      <c r="AJ858" s="5"/>
    </row>
    <row r="859" spans="36:36" x14ac:dyDescent="0.25">
      <c r="AJ859" s="5"/>
    </row>
    <row r="860" spans="36:36" x14ac:dyDescent="0.25">
      <c r="AJ860" s="5"/>
    </row>
    <row r="861" spans="36:36" x14ac:dyDescent="0.25">
      <c r="AJ861" s="5"/>
    </row>
    <row r="862" spans="36:36" x14ac:dyDescent="0.25">
      <c r="AJ862" s="5"/>
    </row>
    <row r="863" spans="36:36" x14ac:dyDescent="0.25">
      <c r="AJ863" s="5"/>
    </row>
    <row r="864" spans="36:36" x14ac:dyDescent="0.25">
      <c r="AJ864" s="5"/>
    </row>
    <row r="865" spans="36:36" x14ac:dyDescent="0.25">
      <c r="AJ865" s="5"/>
    </row>
    <row r="866" spans="36:36" x14ac:dyDescent="0.25">
      <c r="AJ866" s="5"/>
    </row>
    <row r="867" spans="36:36" x14ac:dyDescent="0.25">
      <c r="AJ867" s="5"/>
    </row>
    <row r="868" spans="36:36" x14ac:dyDescent="0.25">
      <c r="AJ868" s="5"/>
    </row>
    <row r="869" spans="36:36" x14ac:dyDescent="0.25">
      <c r="AJ869" s="5"/>
    </row>
    <row r="870" spans="36:36" x14ac:dyDescent="0.25">
      <c r="AJ870" s="5"/>
    </row>
    <row r="871" spans="36:36" x14ac:dyDescent="0.25">
      <c r="AJ871" s="5"/>
    </row>
    <row r="872" spans="36:36" x14ac:dyDescent="0.25">
      <c r="AJ872" s="5"/>
    </row>
    <row r="873" spans="36:36" x14ac:dyDescent="0.25">
      <c r="AJ873" s="5"/>
    </row>
    <row r="874" spans="36:36" x14ac:dyDescent="0.25">
      <c r="AJ874" s="5"/>
    </row>
    <row r="875" spans="36:36" x14ac:dyDescent="0.25">
      <c r="AJ875" s="5"/>
    </row>
    <row r="876" spans="36:36" x14ac:dyDescent="0.25">
      <c r="AJ876" s="5"/>
    </row>
    <row r="877" spans="36:36" x14ac:dyDescent="0.25">
      <c r="AJ877" s="5"/>
    </row>
    <row r="878" spans="36:36" x14ac:dyDescent="0.25">
      <c r="AJ878" s="5"/>
    </row>
    <row r="879" spans="36:36" x14ac:dyDescent="0.25">
      <c r="AJ879" s="5"/>
    </row>
    <row r="880" spans="36:36" x14ac:dyDescent="0.25">
      <c r="AJ880" s="5"/>
    </row>
    <row r="881" spans="36:36" x14ac:dyDescent="0.25">
      <c r="AJ881" s="5"/>
    </row>
    <row r="882" spans="36:36" x14ac:dyDescent="0.25">
      <c r="AJ882" s="5"/>
    </row>
    <row r="883" spans="36:36" x14ac:dyDescent="0.25">
      <c r="AJ883" s="5"/>
    </row>
    <row r="884" spans="36:36" x14ac:dyDescent="0.25">
      <c r="AJ884" s="5"/>
    </row>
    <row r="885" spans="36:36" x14ac:dyDescent="0.25">
      <c r="AJ885" s="5"/>
    </row>
    <row r="886" spans="36:36" x14ac:dyDescent="0.25">
      <c r="AJ886" s="5"/>
    </row>
    <row r="887" spans="36:36" x14ac:dyDescent="0.25">
      <c r="AJ887" s="5"/>
    </row>
    <row r="888" spans="36:36" x14ac:dyDescent="0.25">
      <c r="AJ888" s="5"/>
    </row>
    <row r="889" spans="36:36" x14ac:dyDescent="0.25">
      <c r="AJ889" s="5"/>
    </row>
    <row r="890" spans="36:36" x14ac:dyDescent="0.25">
      <c r="AJ890" s="5"/>
    </row>
    <row r="891" spans="36:36" x14ac:dyDescent="0.25">
      <c r="AJ891" s="5"/>
    </row>
    <row r="892" spans="36:36" x14ac:dyDescent="0.25">
      <c r="AJ892" s="5"/>
    </row>
    <row r="893" spans="36:36" x14ac:dyDescent="0.25">
      <c r="AJ893" s="5"/>
    </row>
    <row r="894" spans="36:36" x14ac:dyDescent="0.25">
      <c r="AJ894" s="5"/>
    </row>
    <row r="895" spans="36:36" x14ac:dyDescent="0.25">
      <c r="AJ895" s="5"/>
    </row>
    <row r="896" spans="36:36" x14ac:dyDescent="0.25">
      <c r="AJ896" s="5"/>
    </row>
    <row r="897" spans="36:36" x14ac:dyDescent="0.25">
      <c r="AJ897" s="5"/>
    </row>
    <row r="898" spans="36:36" x14ac:dyDescent="0.25">
      <c r="AJ898" s="5"/>
    </row>
    <row r="899" spans="36:36" x14ac:dyDescent="0.25">
      <c r="AJ899" s="5"/>
    </row>
    <row r="900" spans="36:36" x14ac:dyDescent="0.25">
      <c r="AJ900" s="5"/>
    </row>
    <row r="901" spans="36:36" x14ac:dyDescent="0.25">
      <c r="AJ901" s="5"/>
    </row>
    <row r="902" spans="36:36" x14ac:dyDescent="0.25">
      <c r="AJ902" s="5"/>
    </row>
    <row r="903" spans="36:36" x14ac:dyDescent="0.25">
      <c r="AJ903" s="5"/>
    </row>
    <row r="904" spans="36:36" x14ac:dyDescent="0.25">
      <c r="AJ904" s="5"/>
    </row>
    <row r="905" spans="36:36" x14ac:dyDescent="0.25">
      <c r="AJ905" s="5"/>
    </row>
    <row r="906" spans="36:36" x14ac:dyDescent="0.25">
      <c r="AJ906" s="5"/>
    </row>
    <row r="907" spans="36:36" x14ac:dyDescent="0.25">
      <c r="AJ907" s="5"/>
    </row>
    <row r="908" spans="36:36" x14ac:dyDescent="0.25">
      <c r="AJ908" s="5"/>
    </row>
    <row r="909" spans="36:36" x14ac:dyDescent="0.25">
      <c r="AJ909" s="5"/>
    </row>
    <row r="910" spans="36:36" x14ac:dyDescent="0.25">
      <c r="AJ910" s="5"/>
    </row>
    <row r="911" spans="36:36" x14ac:dyDescent="0.25">
      <c r="AJ911" s="5"/>
    </row>
    <row r="912" spans="36:36" x14ac:dyDescent="0.25">
      <c r="AJ912" s="5"/>
    </row>
    <row r="913" spans="36:36" x14ac:dyDescent="0.25">
      <c r="AJ913" s="5"/>
    </row>
    <row r="914" spans="36:36" x14ac:dyDescent="0.25">
      <c r="AJ914" s="5"/>
    </row>
    <row r="915" spans="36:36" x14ac:dyDescent="0.25">
      <c r="AJ915" s="5"/>
    </row>
    <row r="916" spans="36:36" x14ac:dyDescent="0.25">
      <c r="AJ916" s="5"/>
    </row>
    <row r="917" spans="36:36" x14ac:dyDescent="0.25">
      <c r="AJ917" s="5"/>
    </row>
    <row r="918" spans="36:36" x14ac:dyDescent="0.25">
      <c r="AJ918" s="5"/>
    </row>
    <row r="919" spans="36:36" x14ac:dyDescent="0.25">
      <c r="AJ919" s="5"/>
    </row>
    <row r="920" spans="36:36" x14ac:dyDescent="0.25">
      <c r="AJ920" s="5"/>
    </row>
    <row r="921" spans="36:36" x14ac:dyDescent="0.25">
      <c r="AJ921" s="5"/>
    </row>
    <row r="922" spans="36:36" x14ac:dyDescent="0.25">
      <c r="AJ922" s="5"/>
    </row>
    <row r="923" spans="36:36" x14ac:dyDescent="0.25">
      <c r="AJ923" s="5"/>
    </row>
    <row r="924" spans="36:36" x14ac:dyDescent="0.25">
      <c r="AJ924" s="5"/>
    </row>
    <row r="925" spans="36:36" x14ac:dyDescent="0.25">
      <c r="AJ925" s="5"/>
    </row>
    <row r="926" spans="36:36" x14ac:dyDescent="0.25">
      <c r="AJ926" s="5"/>
    </row>
    <row r="927" spans="36:36" x14ac:dyDescent="0.25">
      <c r="AJ927" s="5"/>
    </row>
    <row r="928" spans="36:36" x14ac:dyDescent="0.25">
      <c r="AJ928" s="5"/>
    </row>
    <row r="929" spans="36:36" x14ac:dyDescent="0.25">
      <c r="AJ929" s="5"/>
    </row>
    <row r="930" spans="36:36" x14ac:dyDescent="0.25">
      <c r="AJ930" s="5"/>
    </row>
    <row r="931" spans="36:36" x14ac:dyDescent="0.25">
      <c r="AJ931" s="5"/>
    </row>
    <row r="932" spans="36:36" x14ac:dyDescent="0.25">
      <c r="AJ932" s="5"/>
    </row>
    <row r="933" spans="36:36" x14ac:dyDescent="0.25">
      <c r="AJ933" s="5"/>
    </row>
    <row r="934" spans="36:36" x14ac:dyDescent="0.25">
      <c r="AJ934" s="5"/>
    </row>
    <row r="935" spans="36:36" x14ac:dyDescent="0.25">
      <c r="AJ935" s="5"/>
    </row>
    <row r="936" spans="36:36" x14ac:dyDescent="0.25">
      <c r="AJ936" s="5"/>
    </row>
    <row r="937" spans="36:36" x14ac:dyDescent="0.25">
      <c r="AJ937" s="5"/>
    </row>
    <row r="938" spans="36:36" x14ac:dyDescent="0.25">
      <c r="AJ938" s="5"/>
    </row>
    <row r="939" spans="36:36" x14ac:dyDescent="0.25">
      <c r="AJ939" s="5"/>
    </row>
    <row r="940" spans="36:36" x14ac:dyDescent="0.25">
      <c r="AJ940" s="5"/>
    </row>
    <row r="941" spans="36:36" x14ac:dyDescent="0.25">
      <c r="AJ941" s="5"/>
    </row>
    <row r="942" spans="36:36" x14ac:dyDescent="0.25">
      <c r="AJ942" s="5"/>
    </row>
    <row r="943" spans="36:36" x14ac:dyDescent="0.25">
      <c r="AJ943" s="5"/>
    </row>
    <row r="944" spans="36:36" x14ac:dyDescent="0.25">
      <c r="AJ944" s="5"/>
    </row>
    <row r="945" spans="36:36" x14ac:dyDescent="0.25">
      <c r="AJ945" s="5"/>
    </row>
    <row r="946" spans="36:36" x14ac:dyDescent="0.25">
      <c r="AJ946" s="5"/>
    </row>
    <row r="947" spans="36:36" x14ac:dyDescent="0.25">
      <c r="AJ947" s="5"/>
    </row>
    <row r="948" spans="36:36" x14ac:dyDescent="0.25">
      <c r="AJ948" s="5"/>
    </row>
    <row r="949" spans="36:36" x14ac:dyDescent="0.25">
      <c r="AJ949" s="5"/>
    </row>
    <row r="950" spans="36:36" x14ac:dyDescent="0.25">
      <c r="AJ950" s="5"/>
    </row>
    <row r="951" spans="36:36" x14ac:dyDescent="0.25">
      <c r="AJ951" s="5"/>
    </row>
    <row r="952" spans="36:36" x14ac:dyDescent="0.25">
      <c r="AJ952" s="5"/>
    </row>
    <row r="953" spans="36:36" x14ac:dyDescent="0.25">
      <c r="AJ953" s="5"/>
    </row>
    <row r="954" spans="36:36" x14ac:dyDescent="0.25">
      <c r="AJ954" s="5"/>
    </row>
    <row r="955" spans="36:36" x14ac:dyDescent="0.25">
      <c r="AJ955" s="5"/>
    </row>
    <row r="956" spans="36:36" x14ac:dyDescent="0.25">
      <c r="AJ956" s="5"/>
    </row>
    <row r="957" spans="36:36" x14ac:dyDescent="0.25">
      <c r="AJ957" s="5"/>
    </row>
    <row r="958" spans="36:36" x14ac:dyDescent="0.25">
      <c r="AJ958" s="5"/>
    </row>
    <row r="959" spans="36:36" x14ac:dyDescent="0.25">
      <c r="AJ959" s="5"/>
    </row>
    <row r="960" spans="36:36" x14ac:dyDescent="0.25">
      <c r="AJ960" s="5"/>
    </row>
    <row r="961" spans="36:36" x14ac:dyDescent="0.25">
      <c r="AJ961" s="5"/>
    </row>
    <row r="962" spans="36:36" x14ac:dyDescent="0.25">
      <c r="AJ962" s="5"/>
    </row>
    <row r="963" spans="36:36" x14ac:dyDescent="0.25">
      <c r="AJ963" s="5"/>
    </row>
    <row r="964" spans="36:36" x14ac:dyDescent="0.25">
      <c r="AJ964" s="5"/>
    </row>
    <row r="965" spans="36:36" x14ac:dyDescent="0.25">
      <c r="AJ965" s="5"/>
    </row>
    <row r="966" spans="36:36" x14ac:dyDescent="0.25">
      <c r="AJ966" s="5"/>
    </row>
    <row r="967" spans="36:36" x14ac:dyDescent="0.25">
      <c r="AJ967" s="5"/>
    </row>
    <row r="968" spans="36:36" x14ac:dyDescent="0.25">
      <c r="AJ968" s="5"/>
    </row>
    <row r="969" spans="36:36" x14ac:dyDescent="0.25">
      <c r="AJ969" s="5"/>
    </row>
    <row r="970" spans="36:36" x14ac:dyDescent="0.25">
      <c r="AJ970" s="5"/>
    </row>
    <row r="971" spans="36:36" x14ac:dyDescent="0.25">
      <c r="AJ971" s="5"/>
    </row>
    <row r="972" spans="36:36" x14ac:dyDescent="0.25">
      <c r="AJ972" s="5"/>
    </row>
    <row r="973" spans="36:36" x14ac:dyDescent="0.25">
      <c r="AJ973" s="5"/>
    </row>
    <row r="974" spans="36:36" x14ac:dyDescent="0.25">
      <c r="AJ974" s="5"/>
    </row>
    <row r="975" spans="36:36" x14ac:dyDescent="0.25">
      <c r="AJ975" s="5"/>
    </row>
    <row r="976" spans="36:36" x14ac:dyDescent="0.25">
      <c r="AJ976" s="5"/>
    </row>
    <row r="977" spans="36:36" x14ac:dyDescent="0.25">
      <c r="AJ977" s="5"/>
    </row>
    <row r="978" spans="36:36" x14ac:dyDescent="0.25">
      <c r="AJ978" s="5"/>
    </row>
    <row r="979" spans="36:36" x14ac:dyDescent="0.25">
      <c r="AJ979" s="5"/>
    </row>
    <row r="980" spans="36:36" x14ac:dyDescent="0.25">
      <c r="AJ980" s="5"/>
    </row>
    <row r="981" spans="36:36" x14ac:dyDescent="0.25">
      <c r="AJ981" s="5"/>
    </row>
    <row r="982" spans="36:36" x14ac:dyDescent="0.25">
      <c r="AJ982" s="5"/>
    </row>
    <row r="983" spans="36:36" x14ac:dyDescent="0.25">
      <c r="AJ983" s="5"/>
    </row>
    <row r="984" spans="36:36" x14ac:dyDescent="0.25">
      <c r="AJ984" s="5"/>
    </row>
    <row r="985" spans="36:36" x14ac:dyDescent="0.25">
      <c r="AJ985" s="5"/>
    </row>
    <row r="986" spans="36:36" x14ac:dyDescent="0.25">
      <c r="AJ986" s="5"/>
    </row>
    <row r="987" spans="36:36" x14ac:dyDescent="0.25">
      <c r="AJ987" s="5"/>
    </row>
    <row r="988" spans="36:36" x14ac:dyDescent="0.25">
      <c r="AJ988" s="5"/>
    </row>
    <row r="989" spans="36:36" x14ac:dyDescent="0.25">
      <c r="AJ989" s="5"/>
    </row>
    <row r="990" spans="36:36" x14ac:dyDescent="0.25">
      <c r="AJ990" s="5"/>
    </row>
    <row r="991" spans="36:36" x14ac:dyDescent="0.25">
      <c r="AJ991" s="5"/>
    </row>
    <row r="992" spans="36:36" x14ac:dyDescent="0.25">
      <c r="AJ992" s="5"/>
    </row>
    <row r="993" spans="36:36" x14ac:dyDescent="0.25">
      <c r="AJ993" s="5"/>
    </row>
    <row r="994" spans="36:36" x14ac:dyDescent="0.25">
      <c r="AJ994" s="5"/>
    </row>
    <row r="995" spans="36:36" x14ac:dyDescent="0.25">
      <c r="AJ995" s="5"/>
    </row>
    <row r="996" spans="36:36" x14ac:dyDescent="0.25">
      <c r="AJ996" s="5"/>
    </row>
    <row r="997" spans="36:36" x14ac:dyDescent="0.25">
      <c r="AJ997" s="5"/>
    </row>
    <row r="998" spans="36:36" x14ac:dyDescent="0.25">
      <c r="AJ998" s="5"/>
    </row>
    <row r="999" spans="36:36" x14ac:dyDescent="0.25">
      <c r="AJ999" s="5"/>
    </row>
    <row r="1000" spans="36:36" x14ac:dyDescent="0.25">
      <c r="AJ1000" s="5"/>
    </row>
    <row r="1001" spans="36:36" x14ac:dyDescent="0.25">
      <c r="AJ1001" s="5"/>
    </row>
    <row r="1002" spans="36:36" x14ac:dyDescent="0.25">
      <c r="AJ1002" s="5"/>
    </row>
    <row r="1003" spans="36:36" x14ac:dyDescent="0.25">
      <c r="AJ1003" s="5"/>
    </row>
    <row r="1004" spans="36:36" x14ac:dyDescent="0.25">
      <c r="AJ1004" s="5"/>
    </row>
    <row r="1005" spans="36:36" x14ac:dyDescent="0.25">
      <c r="AJ1005" s="5"/>
    </row>
    <row r="1006" spans="36:36" x14ac:dyDescent="0.25">
      <c r="AJ1006" s="5"/>
    </row>
    <row r="1007" spans="36:36" x14ac:dyDescent="0.25">
      <c r="AJ1007" s="5"/>
    </row>
    <row r="1008" spans="36:36" x14ac:dyDescent="0.25">
      <c r="AJ1008" s="5"/>
    </row>
    <row r="1009" spans="36:36" x14ac:dyDescent="0.25">
      <c r="AJ1009" s="5"/>
    </row>
    <row r="1010" spans="36:36" x14ac:dyDescent="0.25">
      <c r="AJ1010" s="5"/>
    </row>
    <row r="1011" spans="36:36" x14ac:dyDescent="0.25">
      <c r="AJ1011" s="5"/>
    </row>
    <row r="1012" spans="36:36" x14ac:dyDescent="0.25">
      <c r="AJ1012" s="5"/>
    </row>
    <row r="1013" spans="36:36" x14ac:dyDescent="0.25">
      <c r="AJ1013" s="5"/>
    </row>
    <row r="1014" spans="36:36" x14ac:dyDescent="0.25">
      <c r="AJ1014" s="5"/>
    </row>
    <row r="1015" spans="36:36" x14ac:dyDescent="0.25">
      <c r="AJ1015" s="5"/>
    </row>
    <row r="1016" spans="36:36" x14ac:dyDescent="0.25">
      <c r="AJ1016" s="5"/>
    </row>
    <row r="1017" spans="36:36" x14ac:dyDescent="0.25">
      <c r="AJ1017" s="5"/>
    </row>
    <row r="1018" spans="36:36" x14ac:dyDescent="0.25">
      <c r="AJ1018" s="5"/>
    </row>
    <row r="1019" spans="36:36" x14ac:dyDescent="0.25">
      <c r="AJ1019" s="5"/>
    </row>
    <row r="1020" spans="36:36" x14ac:dyDescent="0.25">
      <c r="AJ1020" s="5"/>
    </row>
    <row r="1021" spans="36:36" x14ac:dyDescent="0.25">
      <c r="AJ1021" s="5"/>
    </row>
    <row r="1022" spans="36:36" x14ac:dyDescent="0.25">
      <c r="AJ1022" s="5"/>
    </row>
    <row r="1023" spans="36:36" x14ac:dyDescent="0.25">
      <c r="AJ1023" s="5"/>
    </row>
    <row r="1024" spans="36:36" x14ac:dyDescent="0.25">
      <c r="AJ1024" s="5"/>
    </row>
    <row r="1025" spans="36:36" x14ac:dyDescent="0.25">
      <c r="AJ1025" s="5"/>
    </row>
    <row r="1026" spans="36:36" x14ac:dyDescent="0.25">
      <c r="AJ1026" s="5"/>
    </row>
    <row r="1027" spans="36:36" x14ac:dyDescent="0.25">
      <c r="AJ1027" s="5"/>
    </row>
    <row r="1028" spans="36:36" x14ac:dyDescent="0.25">
      <c r="AJ1028" s="5"/>
    </row>
    <row r="1029" spans="36:36" x14ac:dyDescent="0.25">
      <c r="AJ1029" s="5"/>
    </row>
    <row r="1030" spans="36:36" x14ac:dyDescent="0.25">
      <c r="AJ1030" s="5"/>
    </row>
    <row r="1031" spans="36:36" x14ac:dyDescent="0.25">
      <c r="AJ1031" s="5"/>
    </row>
    <row r="1032" spans="36:36" x14ac:dyDescent="0.25">
      <c r="AJ1032" s="5"/>
    </row>
    <row r="1033" spans="36:36" x14ac:dyDescent="0.25">
      <c r="AJ1033" s="5"/>
    </row>
    <row r="1034" spans="36:36" x14ac:dyDescent="0.25">
      <c r="AJ1034" s="5"/>
    </row>
    <row r="1035" spans="36:36" x14ac:dyDescent="0.25">
      <c r="AJ1035" s="5"/>
    </row>
    <row r="1036" spans="36:36" x14ac:dyDescent="0.25">
      <c r="AJ1036" s="5"/>
    </row>
    <row r="1037" spans="36:36" x14ac:dyDescent="0.25">
      <c r="AJ1037" s="5"/>
    </row>
    <row r="1038" spans="36:36" x14ac:dyDescent="0.25">
      <c r="AJ1038" s="5"/>
    </row>
    <row r="1039" spans="36:36" x14ac:dyDescent="0.25">
      <c r="AJ1039" s="5"/>
    </row>
    <row r="1040" spans="36:36" x14ac:dyDescent="0.25">
      <c r="AJ1040" s="5"/>
    </row>
    <row r="1041" spans="36:36" x14ac:dyDescent="0.25">
      <c r="AJ1041" s="5"/>
    </row>
    <row r="1042" spans="36:36" x14ac:dyDescent="0.25">
      <c r="AJ1042" s="5"/>
    </row>
    <row r="1043" spans="36:36" x14ac:dyDescent="0.25">
      <c r="AJ1043" s="5"/>
    </row>
    <row r="1044" spans="36:36" x14ac:dyDescent="0.25">
      <c r="AJ1044" s="5"/>
    </row>
    <row r="1045" spans="36:36" x14ac:dyDescent="0.25">
      <c r="AJ1045" s="5"/>
    </row>
    <row r="1046" spans="36:36" x14ac:dyDescent="0.25">
      <c r="AJ1046" s="5"/>
    </row>
    <row r="1047" spans="36:36" x14ac:dyDescent="0.25">
      <c r="AJ1047" s="5"/>
    </row>
    <row r="1048" spans="36:36" x14ac:dyDescent="0.25">
      <c r="AJ1048" s="5"/>
    </row>
    <row r="1049" spans="36:36" x14ac:dyDescent="0.25">
      <c r="AJ1049" s="5"/>
    </row>
    <row r="1050" spans="36:36" x14ac:dyDescent="0.25">
      <c r="AJ1050" s="5"/>
    </row>
    <row r="1051" spans="36:36" x14ac:dyDescent="0.25">
      <c r="AJ1051" s="5"/>
    </row>
    <row r="1052" spans="36:36" x14ac:dyDescent="0.25">
      <c r="AJ1052" s="5"/>
    </row>
    <row r="1053" spans="36:36" x14ac:dyDescent="0.25">
      <c r="AJ1053" s="5"/>
    </row>
    <row r="1054" spans="36:36" x14ac:dyDescent="0.25">
      <c r="AJ1054" s="5"/>
    </row>
    <row r="1055" spans="36:36" x14ac:dyDescent="0.25">
      <c r="AJ1055" s="5"/>
    </row>
    <row r="1056" spans="36:36" x14ac:dyDescent="0.25">
      <c r="AJ1056" s="5"/>
    </row>
    <row r="1057" spans="36:36" x14ac:dyDescent="0.25">
      <c r="AJ1057" s="5"/>
    </row>
    <row r="1058" spans="36:36" x14ac:dyDescent="0.25">
      <c r="AJ1058" s="5"/>
    </row>
    <row r="1059" spans="36:36" x14ac:dyDescent="0.25">
      <c r="AJ1059" s="5"/>
    </row>
    <row r="1060" spans="36:36" x14ac:dyDescent="0.25">
      <c r="AJ1060" s="5"/>
    </row>
    <row r="1061" spans="36:36" x14ac:dyDescent="0.25">
      <c r="AJ1061" s="5"/>
    </row>
    <row r="1062" spans="36:36" x14ac:dyDescent="0.25">
      <c r="AJ1062" s="5"/>
    </row>
    <row r="1063" spans="36:36" x14ac:dyDescent="0.25">
      <c r="AJ1063" s="5"/>
    </row>
    <row r="1064" spans="36:36" x14ac:dyDescent="0.25">
      <c r="AJ1064" s="5"/>
    </row>
    <row r="1065" spans="36:36" x14ac:dyDescent="0.25">
      <c r="AJ1065" s="5"/>
    </row>
    <row r="1066" spans="36:36" x14ac:dyDescent="0.25">
      <c r="AJ1066" s="5"/>
    </row>
    <row r="1067" spans="36:36" x14ac:dyDescent="0.25">
      <c r="AJ1067" s="5"/>
    </row>
    <row r="1068" spans="36:36" x14ac:dyDescent="0.25">
      <c r="AJ1068" s="5"/>
    </row>
    <row r="1069" spans="36:36" x14ac:dyDescent="0.25">
      <c r="AJ1069" s="5"/>
    </row>
    <row r="1070" spans="36:36" x14ac:dyDescent="0.25">
      <c r="AJ1070" s="5"/>
    </row>
    <row r="1071" spans="36:36" x14ac:dyDescent="0.25">
      <c r="AJ1071" s="5"/>
    </row>
    <row r="1072" spans="36:36" x14ac:dyDescent="0.25">
      <c r="AJ1072" s="5"/>
    </row>
    <row r="1073" spans="36:36" x14ac:dyDescent="0.25">
      <c r="AJ1073" s="5"/>
    </row>
    <row r="1074" spans="36:36" x14ac:dyDescent="0.25">
      <c r="AJ1074" s="5"/>
    </row>
    <row r="1075" spans="36:36" x14ac:dyDescent="0.25">
      <c r="AJ1075" s="5"/>
    </row>
    <row r="1076" spans="36:36" x14ac:dyDescent="0.25">
      <c r="AJ1076" s="5"/>
    </row>
    <row r="1077" spans="36:36" x14ac:dyDescent="0.25">
      <c r="AJ1077" s="5"/>
    </row>
    <row r="1078" spans="36:36" x14ac:dyDescent="0.25">
      <c r="AJ1078" s="5"/>
    </row>
    <row r="1079" spans="36:36" x14ac:dyDescent="0.25">
      <c r="AJ1079" s="5"/>
    </row>
    <row r="1080" spans="36:36" x14ac:dyDescent="0.25">
      <c r="AJ1080" s="5"/>
    </row>
    <row r="1081" spans="36:36" x14ac:dyDescent="0.25">
      <c r="AJ1081" s="5"/>
    </row>
    <row r="1082" spans="36:36" x14ac:dyDescent="0.25">
      <c r="AJ1082" s="5"/>
    </row>
    <row r="1083" spans="36:36" x14ac:dyDescent="0.25">
      <c r="AJ1083" s="5"/>
    </row>
    <row r="1084" spans="36:36" x14ac:dyDescent="0.25">
      <c r="AJ1084" s="5"/>
    </row>
    <row r="1085" spans="36:36" x14ac:dyDescent="0.25">
      <c r="AJ1085" s="5"/>
    </row>
    <row r="1086" spans="36:36" x14ac:dyDescent="0.25">
      <c r="AJ1086" s="5"/>
    </row>
    <row r="1087" spans="36:36" x14ac:dyDescent="0.25">
      <c r="AJ1087" s="5"/>
    </row>
    <row r="1088" spans="36:36" x14ac:dyDescent="0.25">
      <c r="AJ1088" s="5"/>
    </row>
    <row r="1089" spans="36:36" x14ac:dyDescent="0.25">
      <c r="AJ1089" s="5"/>
    </row>
    <row r="1090" spans="36:36" x14ac:dyDescent="0.25">
      <c r="AJ1090" s="5"/>
    </row>
    <row r="1091" spans="36:36" x14ac:dyDescent="0.25">
      <c r="AJ1091" s="5"/>
    </row>
    <row r="1092" spans="36:36" x14ac:dyDescent="0.25">
      <c r="AJ1092" s="5"/>
    </row>
    <row r="1093" spans="36:36" x14ac:dyDescent="0.25">
      <c r="AJ1093" s="5"/>
    </row>
    <row r="1094" spans="36:36" x14ac:dyDescent="0.25">
      <c r="AJ1094" s="5"/>
    </row>
    <row r="1095" spans="36:36" x14ac:dyDescent="0.25">
      <c r="AJ1095" s="5"/>
    </row>
    <row r="1096" spans="36:36" x14ac:dyDescent="0.25">
      <c r="AJ1096" s="5"/>
    </row>
    <row r="1097" spans="36:36" x14ac:dyDescent="0.25">
      <c r="AJ1097" s="5"/>
    </row>
    <row r="1098" spans="36:36" x14ac:dyDescent="0.25">
      <c r="AJ1098" s="5"/>
    </row>
    <row r="1099" spans="36:36" x14ac:dyDescent="0.25">
      <c r="AJ1099" s="5"/>
    </row>
    <row r="1100" spans="36:36" x14ac:dyDescent="0.25">
      <c r="AJ1100" s="5"/>
    </row>
    <row r="1101" spans="36:36" x14ac:dyDescent="0.25">
      <c r="AJ1101" s="5"/>
    </row>
    <row r="1102" spans="36:36" x14ac:dyDescent="0.25">
      <c r="AJ1102" s="5"/>
    </row>
    <row r="1103" spans="36:36" x14ac:dyDescent="0.25">
      <c r="AJ1103" s="5"/>
    </row>
    <row r="1104" spans="36:36" x14ac:dyDescent="0.25">
      <c r="AJ1104" s="5"/>
    </row>
    <row r="1105" spans="36:36" x14ac:dyDescent="0.25">
      <c r="AJ1105" s="5"/>
    </row>
    <row r="1106" spans="36:36" x14ac:dyDescent="0.25">
      <c r="AJ1106" s="5"/>
    </row>
    <row r="1107" spans="36:36" x14ac:dyDescent="0.25">
      <c r="AJ1107" s="5"/>
    </row>
    <row r="1108" spans="36:36" x14ac:dyDescent="0.25">
      <c r="AJ1108" s="5"/>
    </row>
    <row r="1109" spans="36:36" x14ac:dyDescent="0.25">
      <c r="AJ1109" s="5"/>
    </row>
    <row r="1110" spans="36:36" x14ac:dyDescent="0.25">
      <c r="AJ1110" s="5"/>
    </row>
    <row r="1111" spans="36:36" x14ac:dyDescent="0.25">
      <c r="AJ1111" s="5"/>
    </row>
    <row r="1112" spans="36:36" x14ac:dyDescent="0.25">
      <c r="AJ1112" s="5"/>
    </row>
    <row r="1113" spans="36:36" x14ac:dyDescent="0.25">
      <c r="AJ1113" s="5"/>
    </row>
    <row r="1114" spans="36:36" x14ac:dyDescent="0.25">
      <c r="AJ1114" s="5"/>
    </row>
    <row r="1115" spans="36:36" x14ac:dyDescent="0.25">
      <c r="AJ1115" s="5"/>
    </row>
    <row r="1116" spans="36:36" x14ac:dyDescent="0.25">
      <c r="AJ1116" s="5"/>
    </row>
    <row r="1117" spans="36:36" x14ac:dyDescent="0.25">
      <c r="AJ1117" s="5"/>
    </row>
    <row r="1118" spans="36:36" x14ac:dyDescent="0.25">
      <c r="AJ1118" s="5"/>
    </row>
    <row r="1119" spans="36:36" x14ac:dyDescent="0.25">
      <c r="AJ1119" s="5"/>
    </row>
    <row r="1120" spans="36:36" x14ac:dyDescent="0.25">
      <c r="AJ1120" s="5"/>
    </row>
    <row r="1121" spans="36:36" x14ac:dyDescent="0.25">
      <c r="AJ1121" s="5"/>
    </row>
    <row r="1122" spans="36:36" x14ac:dyDescent="0.25">
      <c r="AJ1122" s="5"/>
    </row>
    <row r="1123" spans="36:36" x14ac:dyDescent="0.25">
      <c r="AJ1123" s="5"/>
    </row>
    <row r="1124" spans="36:36" x14ac:dyDescent="0.25">
      <c r="AJ1124" s="5"/>
    </row>
    <row r="1125" spans="36:36" x14ac:dyDescent="0.25">
      <c r="AJ1125" s="5"/>
    </row>
    <row r="1126" spans="36:36" x14ac:dyDescent="0.25">
      <c r="AJ1126" s="5"/>
    </row>
    <row r="1127" spans="36:36" x14ac:dyDescent="0.25">
      <c r="AJ1127" s="5"/>
    </row>
    <row r="1128" spans="36:36" x14ac:dyDescent="0.25">
      <c r="AJ1128" s="5"/>
    </row>
    <row r="1129" spans="36:36" x14ac:dyDescent="0.25">
      <c r="AJ1129" s="5"/>
    </row>
    <row r="1130" spans="36:36" x14ac:dyDescent="0.25">
      <c r="AJ1130" s="5"/>
    </row>
    <row r="1131" spans="36:36" x14ac:dyDescent="0.25">
      <c r="AJ1131" s="5"/>
    </row>
    <row r="1132" spans="36:36" x14ac:dyDescent="0.25">
      <c r="AJ1132" s="5"/>
    </row>
    <row r="1133" spans="36:36" x14ac:dyDescent="0.25">
      <c r="AJ1133" s="5"/>
    </row>
    <row r="1134" spans="36:36" x14ac:dyDescent="0.25">
      <c r="AJ1134" s="5"/>
    </row>
    <row r="1135" spans="36:36" x14ac:dyDescent="0.25">
      <c r="AJ1135" s="5"/>
    </row>
    <row r="1136" spans="36:36" x14ac:dyDescent="0.25">
      <c r="AJ1136" s="5"/>
    </row>
    <row r="1137" spans="36:36" x14ac:dyDescent="0.25">
      <c r="AJ1137" s="5"/>
    </row>
    <row r="1138" spans="36:36" x14ac:dyDescent="0.25">
      <c r="AJ1138" s="5"/>
    </row>
    <row r="1139" spans="36:36" x14ac:dyDescent="0.25">
      <c r="AJ1139" s="5"/>
    </row>
    <row r="1140" spans="36:36" x14ac:dyDescent="0.25">
      <c r="AJ1140" s="5"/>
    </row>
    <row r="1141" spans="36:36" x14ac:dyDescent="0.25">
      <c r="AJ1141" s="5"/>
    </row>
    <row r="1142" spans="36:36" x14ac:dyDescent="0.25">
      <c r="AJ1142" s="5"/>
    </row>
    <row r="1143" spans="36:36" x14ac:dyDescent="0.25">
      <c r="AJ1143" s="5"/>
    </row>
    <row r="1144" spans="36:36" x14ac:dyDescent="0.25">
      <c r="AJ1144" s="5"/>
    </row>
    <row r="1145" spans="36:36" x14ac:dyDescent="0.25">
      <c r="AJ1145" s="5"/>
    </row>
    <row r="1146" spans="36:36" x14ac:dyDescent="0.25">
      <c r="AJ1146" s="5"/>
    </row>
    <row r="1147" spans="36:36" x14ac:dyDescent="0.25">
      <c r="AJ1147" s="5"/>
    </row>
    <row r="1148" spans="36:36" x14ac:dyDescent="0.25">
      <c r="AJ1148" s="5"/>
    </row>
    <row r="1149" spans="36:36" x14ac:dyDescent="0.25">
      <c r="AJ1149" s="5"/>
    </row>
    <row r="1150" spans="36:36" x14ac:dyDescent="0.25">
      <c r="AJ1150" s="5"/>
    </row>
    <row r="1151" spans="36:36" x14ac:dyDescent="0.25">
      <c r="AJ1151" s="5"/>
    </row>
    <row r="1152" spans="36:36" x14ac:dyDescent="0.25">
      <c r="AJ1152" s="5"/>
    </row>
    <row r="1153" spans="36:36" x14ac:dyDescent="0.25">
      <c r="AJ1153" s="5"/>
    </row>
    <row r="1154" spans="36:36" x14ac:dyDescent="0.25">
      <c r="AJ1154" s="5"/>
    </row>
    <row r="1155" spans="36:36" x14ac:dyDescent="0.25">
      <c r="AJ1155" s="5"/>
    </row>
    <row r="1156" spans="36:36" x14ac:dyDescent="0.25">
      <c r="AJ1156" s="5"/>
    </row>
    <row r="1157" spans="36:36" x14ac:dyDescent="0.25">
      <c r="AJ1157" s="5"/>
    </row>
    <row r="1158" spans="36:36" x14ac:dyDescent="0.25">
      <c r="AJ1158" s="5"/>
    </row>
    <row r="1159" spans="36:36" x14ac:dyDescent="0.25">
      <c r="AJ1159" s="5"/>
    </row>
    <row r="1160" spans="36:36" x14ac:dyDescent="0.25">
      <c r="AJ1160" s="5"/>
    </row>
    <row r="1161" spans="36:36" x14ac:dyDescent="0.25">
      <c r="AJ1161" s="5"/>
    </row>
    <row r="1162" spans="36:36" x14ac:dyDescent="0.25">
      <c r="AJ1162" s="5"/>
    </row>
    <row r="1163" spans="36:36" x14ac:dyDescent="0.25">
      <c r="AJ1163" s="5"/>
    </row>
    <row r="1164" spans="36:36" x14ac:dyDescent="0.25">
      <c r="AJ1164" s="5"/>
    </row>
    <row r="1165" spans="36:36" x14ac:dyDescent="0.25">
      <c r="AJ1165" s="5"/>
    </row>
    <row r="1166" spans="36:36" x14ac:dyDescent="0.25">
      <c r="AJ1166" s="5"/>
    </row>
    <row r="1167" spans="36:36" x14ac:dyDescent="0.25">
      <c r="AJ1167" s="5"/>
    </row>
    <row r="1168" spans="36:36" x14ac:dyDescent="0.25">
      <c r="AJ1168" s="5"/>
    </row>
    <row r="1169" spans="36:36" x14ac:dyDescent="0.25">
      <c r="AJ1169" s="5"/>
    </row>
    <row r="1170" spans="36:36" x14ac:dyDescent="0.25">
      <c r="AJ1170" s="5"/>
    </row>
    <row r="1171" spans="36:36" x14ac:dyDescent="0.25">
      <c r="AJ1171" s="5"/>
    </row>
    <row r="1172" spans="36:36" x14ac:dyDescent="0.25">
      <c r="AJ1172" s="5"/>
    </row>
    <row r="1173" spans="36:36" x14ac:dyDescent="0.25">
      <c r="AJ1173" s="5"/>
    </row>
    <row r="1174" spans="36:36" x14ac:dyDescent="0.25">
      <c r="AJ1174" s="5"/>
    </row>
    <row r="1175" spans="36:36" x14ac:dyDescent="0.25">
      <c r="AJ1175" s="5"/>
    </row>
    <row r="1176" spans="36:36" x14ac:dyDescent="0.25">
      <c r="AJ1176" s="5"/>
    </row>
    <row r="1177" spans="36:36" x14ac:dyDescent="0.25">
      <c r="AJ1177" s="5"/>
    </row>
    <row r="1178" spans="36:36" x14ac:dyDescent="0.25">
      <c r="AJ1178" s="5"/>
    </row>
    <row r="1179" spans="36:36" x14ac:dyDescent="0.25">
      <c r="AJ1179" s="5"/>
    </row>
    <row r="1180" spans="36:36" x14ac:dyDescent="0.25">
      <c r="AJ1180" s="5"/>
    </row>
    <row r="1181" spans="36:36" x14ac:dyDescent="0.25">
      <c r="AJ1181" s="5"/>
    </row>
    <row r="1182" spans="36:36" x14ac:dyDescent="0.25">
      <c r="AJ1182" s="5"/>
    </row>
    <row r="1183" spans="36:36" x14ac:dyDescent="0.25">
      <c r="AJ1183" s="5"/>
    </row>
    <row r="1184" spans="36:36" x14ac:dyDescent="0.25">
      <c r="AJ1184" s="5"/>
    </row>
    <row r="1185" spans="36:36" x14ac:dyDescent="0.25">
      <c r="AJ1185" s="5"/>
    </row>
    <row r="1186" spans="36:36" x14ac:dyDescent="0.25">
      <c r="AJ1186" s="5"/>
    </row>
    <row r="1187" spans="36:36" x14ac:dyDescent="0.25">
      <c r="AJ1187" s="5"/>
    </row>
    <row r="1188" spans="36:36" x14ac:dyDescent="0.25">
      <c r="AJ1188" s="5"/>
    </row>
    <row r="1189" spans="36:36" x14ac:dyDescent="0.25">
      <c r="AJ1189" s="5"/>
    </row>
    <row r="1190" spans="36:36" x14ac:dyDescent="0.25">
      <c r="AJ1190" s="5"/>
    </row>
    <row r="1191" spans="36:36" x14ac:dyDescent="0.25">
      <c r="AJ1191" s="5"/>
    </row>
    <row r="1192" spans="36:36" x14ac:dyDescent="0.25">
      <c r="AJ1192" s="5"/>
    </row>
    <row r="1193" spans="36:36" x14ac:dyDescent="0.25">
      <c r="AJ1193" s="5"/>
    </row>
    <row r="1194" spans="36:36" x14ac:dyDescent="0.25">
      <c r="AJ1194" s="5"/>
    </row>
    <row r="1195" spans="36:36" x14ac:dyDescent="0.25">
      <c r="AJ1195" s="5"/>
    </row>
    <row r="1196" spans="36:36" x14ac:dyDescent="0.25">
      <c r="AJ1196" s="5"/>
    </row>
    <row r="1197" spans="36:36" x14ac:dyDescent="0.25">
      <c r="AJ1197" s="5"/>
    </row>
    <row r="1198" spans="36:36" x14ac:dyDescent="0.25">
      <c r="AJ1198" s="5"/>
    </row>
    <row r="1199" spans="36:36" x14ac:dyDescent="0.25">
      <c r="AJ1199" s="5"/>
    </row>
    <row r="1200" spans="36:36" x14ac:dyDescent="0.25">
      <c r="AJ1200" s="5"/>
    </row>
    <row r="1201" spans="36:36" x14ac:dyDescent="0.25">
      <c r="AJ1201" s="5"/>
    </row>
    <row r="1202" spans="36:36" x14ac:dyDescent="0.25">
      <c r="AJ1202" s="5"/>
    </row>
    <row r="1203" spans="36:36" x14ac:dyDescent="0.25">
      <c r="AJ1203" s="5"/>
    </row>
    <row r="1204" spans="36:36" x14ac:dyDescent="0.25">
      <c r="AJ1204" s="5"/>
    </row>
    <row r="1205" spans="36:36" x14ac:dyDescent="0.25">
      <c r="AJ1205" s="5"/>
    </row>
    <row r="1206" spans="36:36" x14ac:dyDescent="0.25">
      <c r="AJ1206" s="5"/>
    </row>
    <row r="1207" spans="36:36" x14ac:dyDescent="0.25">
      <c r="AJ1207" s="5"/>
    </row>
    <row r="1208" spans="36:36" x14ac:dyDescent="0.25">
      <c r="AJ1208" s="5"/>
    </row>
    <row r="1209" spans="36:36" x14ac:dyDescent="0.25">
      <c r="AJ1209" s="5"/>
    </row>
    <row r="1210" spans="36:36" x14ac:dyDescent="0.25">
      <c r="AJ1210" s="5"/>
    </row>
    <row r="1211" spans="36:36" x14ac:dyDescent="0.25">
      <c r="AJ1211" s="5"/>
    </row>
    <row r="1212" spans="36:36" x14ac:dyDescent="0.25">
      <c r="AJ1212" s="5"/>
    </row>
    <row r="1213" spans="36:36" x14ac:dyDescent="0.25">
      <c r="AJ1213" s="5"/>
    </row>
    <row r="1214" spans="36:36" x14ac:dyDescent="0.25">
      <c r="AJ1214" s="5"/>
    </row>
    <row r="1215" spans="36:36" x14ac:dyDescent="0.25">
      <c r="AJ1215" s="5"/>
    </row>
    <row r="1216" spans="36:36" x14ac:dyDescent="0.25">
      <c r="AJ1216" s="5"/>
    </row>
    <row r="1217" spans="36:36" x14ac:dyDescent="0.25">
      <c r="AJ1217" s="5"/>
    </row>
    <row r="1218" spans="36:36" x14ac:dyDescent="0.25">
      <c r="AJ1218" s="5"/>
    </row>
    <row r="1219" spans="36:36" x14ac:dyDescent="0.25">
      <c r="AJ1219" s="5"/>
    </row>
    <row r="1220" spans="36:36" x14ac:dyDescent="0.25">
      <c r="AJ1220" s="5"/>
    </row>
    <row r="1221" spans="36:36" x14ac:dyDescent="0.25">
      <c r="AJ1221" s="5"/>
    </row>
    <row r="1222" spans="36:36" x14ac:dyDescent="0.25">
      <c r="AJ1222" s="5"/>
    </row>
    <row r="1223" spans="36:36" x14ac:dyDescent="0.25">
      <c r="AJ1223" s="5"/>
    </row>
    <row r="1224" spans="36:36" x14ac:dyDescent="0.25">
      <c r="AJ1224" s="5"/>
    </row>
    <row r="1225" spans="36:36" x14ac:dyDescent="0.25">
      <c r="AJ1225" s="5"/>
    </row>
    <row r="1226" spans="36:36" x14ac:dyDescent="0.25">
      <c r="AJ1226" s="5"/>
    </row>
    <row r="1227" spans="36:36" x14ac:dyDescent="0.25">
      <c r="AJ1227" s="5"/>
    </row>
    <row r="1228" spans="36:36" x14ac:dyDescent="0.25">
      <c r="AJ1228" s="5"/>
    </row>
    <row r="1229" spans="36:36" x14ac:dyDescent="0.25">
      <c r="AJ1229" s="5"/>
    </row>
    <row r="1230" spans="36:36" x14ac:dyDescent="0.25">
      <c r="AJ1230" s="5"/>
    </row>
    <row r="1231" spans="36:36" x14ac:dyDescent="0.25">
      <c r="AJ1231" s="5"/>
    </row>
    <row r="1232" spans="36:36" x14ac:dyDescent="0.25">
      <c r="AJ1232" s="5"/>
    </row>
    <row r="1233" spans="36:36" x14ac:dyDescent="0.25">
      <c r="AJ1233" s="5"/>
    </row>
    <row r="1234" spans="36:36" x14ac:dyDescent="0.25">
      <c r="AJ1234" s="5"/>
    </row>
    <row r="1235" spans="36:36" x14ac:dyDescent="0.25">
      <c r="AJ1235" s="5"/>
    </row>
    <row r="1236" spans="36:36" x14ac:dyDescent="0.25">
      <c r="AJ1236" s="5"/>
    </row>
    <row r="1237" spans="36:36" x14ac:dyDescent="0.25">
      <c r="AJ1237" s="5"/>
    </row>
    <row r="1238" spans="36:36" x14ac:dyDescent="0.25">
      <c r="AJ1238" s="5"/>
    </row>
    <row r="1239" spans="36:36" x14ac:dyDescent="0.25">
      <c r="AJ1239" s="5"/>
    </row>
    <row r="1240" spans="36:36" x14ac:dyDescent="0.25">
      <c r="AJ1240" s="5"/>
    </row>
    <row r="1241" spans="36:36" x14ac:dyDescent="0.25">
      <c r="AJ1241" s="5"/>
    </row>
    <row r="1242" spans="36:36" x14ac:dyDescent="0.25">
      <c r="AJ1242" s="5"/>
    </row>
    <row r="1243" spans="36:36" x14ac:dyDescent="0.25">
      <c r="AJ1243" s="5"/>
    </row>
    <row r="1244" spans="36:36" x14ac:dyDescent="0.25">
      <c r="AJ1244" s="5"/>
    </row>
    <row r="1245" spans="36:36" x14ac:dyDescent="0.25">
      <c r="AJ1245" s="5"/>
    </row>
    <row r="1246" spans="36:36" x14ac:dyDescent="0.25">
      <c r="AJ1246" s="5"/>
    </row>
    <row r="1247" spans="36:36" x14ac:dyDescent="0.25">
      <c r="AJ1247" s="5"/>
    </row>
    <row r="1248" spans="36:36" x14ac:dyDescent="0.25">
      <c r="AJ1248" s="5"/>
    </row>
    <row r="1249" spans="36:36" x14ac:dyDescent="0.25">
      <c r="AJ1249" s="5"/>
    </row>
    <row r="1250" spans="36:36" x14ac:dyDescent="0.25">
      <c r="AJ1250" s="5"/>
    </row>
    <row r="1251" spans="36:36" x14ac:dyDescent="0.25">
      <c r="AJ1251" s="5"/>
    </row>
    <row r="1252" spans="36:36" x14ac:dyDescent="0.25">
      <c r="AJ1252" s="5"/>
    </row>
    <row r="1253" spans="36:36" x14ac:dyDescent="0.25">
      <c r="AJ1253" s="5"/>
    </row>
    <row r="1254" spans="36:36" x14ac:dyDescent="0.25">
      <c r="AJ1254" s="5"/>
    </row>
    <row r="1255" spans="36:36" x14ac:dyDescent="0.25">
      <c r="AJ1255" s="5"/>
    </row>
    <row r="1256" spans="36:36" x14ac:dyDescent="0.25">
      <c r="AJ1256" s="5"/>
    </row>
    <row r="1257" spans="36:36" x14ac:dyDescent="0.25">
      <c r="AJ1257" s="5"/>
    </row>
    <row r="1258" spans="36:36" x14ac:dyDescent="0.25">
      <c r="AJ1258" s="5"/>
    </row>
    <row r="1259" spans="36:36" x14ac:dyDescent="0.25">
      <c r="AJ1259" s="5"/>
    </row>
    <row r="1260" spans="36:36" x14ac:dyDescent="0.25">
      <c r="AJ1260" s="5"/>
    </row>
    <row r="1261" spans="36:36" x14ac:dyDescent="0.25">
      <c r="AJ1261" s="5"/>
    </row>
    <row r="1262" spans="36:36" x14ac:dyDescent="0.25">
      <c r="AJ1262" s="5"/>
    </row>
    <row r="1263" spans="36:36" x14ac:dyDescent="0.25">
      <c r="AJ1263" s="5"/>
    </row>
    <row r="1264" spans="36:36" x14ac:dyDescent="0.25">
      <c r="AJ1264" s="5"/>
    </row>
    <row r="1265" spans="36:36" x14ac:dyDescent="0.25">
      <c r="AJ1265" s="5"/>
    </row>
    <row r="1266" spans="36:36" x14ac:dyDescent="0.25">
      <c r="AJ1266" s="5"/>
    </row>
    <row r="1267" spans="36:36" x14ac:dyDescent="0.25">
      <c r="AJ1267" s="5"/>
    </row>
    <row r="1268" spans="36:36" x14ac:dyDescent="0.25">
      <c r="AJ1268" s="5"/>
    </row>
    <row r="1269" spans="36:36" x14ac:dyDescent="0.25">
      <c r="AJ1269" s="5"/>
    </row>
    <row r="1270" spans="36:36" x14ac:dyDescent="0.25">
      <c r="AJ1270" s="5"/>
    </row>
    <row r="1271" spans="36:36" x14ac:dyDescent="0.25">
      <c r="AJ1271" s="5"/>
    </row>
    <row r="1272" spans="36:36" x14ac:dyDescent="0.25">
      <c r="AJ1272" s="5"/>
    </row>
    <row r="1273" spans="36:36" x14ac:dyDescent="0.25">
      <c r="AJ1273" s="5"/>
    </row>
    <row r="1274" spans="36:36" x14ac:dyDescent="0.25">
      <c r="AJ1274" s="5"/>
    </row>
    <row r="1275" spans="36:36" x14ac:dyDescent="0.25">
      <c r="AJ1275" s="5"/>
    </row>
    <row r="1276" spans="36:36" x14ac:dyDescent="0.25">
      <c r="AJ1276" s="5"/>
    </row>
    <row r="1277" spans="36:36" x14ac:dyDescent="0.25">
      <c r="AJ1277" s="5"/>
    </row>
    <row r="1278" spans="36:36" x14ac:dyDescent="0.25">
      <c r="AJ1278" s="5"/>
    </row>
    <row r="1279" spans="36:36" x14ac:dyDescent="0.25">
      <c r="AJ1279" s="5"/>
    </row>
    <row r="1280" spans="36:36" x14ac:dyDescent="0.25">
      <c r="AJ1280" s="5"/>
    </row>
    <row r="1281" spans="36:36" x14ac:dyDescent="0.25">
      <c r="AJ1281" s="5"/>
    </row>
    <row r="1282" spans="36:36" x14ac:dyDescent="0.25">
      <c r="AJ1282" s="5"/>
    </row>
    <row r="1283" spans="36:36" x14ac:dyDescent="0.25">
      <c r="AJ1283" s="5"/>
    </row>
    <row r="1284" spans="36:36" x14ac:dyDescent="0.25">
      <c r="AJ1284" s="5"/>
    </row>
    <row r="1285" spans="36:36" x14ac:dyDescent="0.25">
      <c r="AJ1285" s="5"/>
    </row>
    <row r="1286" spans="36:36" x14ac:dyDescent="0.25">
      <c r="AJ1286" s="5"/>
    </row>
    <row r="1287" spans="36:36" x14ac:dyDescent="0.25">
      <c r="AJ1287" s="5"/>
    </row>
    <row r="1288" spans="36:36" x14ac:dyDescent="0.25">
      <c r="AJ1288" s="5"/>
    </row>
    <row r="1289" spans="36:36" x14ac:dyDescent="0.25">
      <c r="AJ1289" s="5"/>
    </row>
    <row r="1290" spans="36:36" x14ac:dyDescent="0.25">
      <c r="AJ1290" s="5"/>
    </row>
    <row r="1291" spans="36:36" x14ac:dyDescent="0.25">
      <c r="AJ1291" s="5"/>
    </row>
    <row r="1292" spans="36:36" x14ac:dyDescent="0.25">
      <c r="AJ1292" s="5"/>
    </row>
    <row r="1293" spans="36:36" x14ac:dyDescent="0.25">
      <c r="AJ1293" s="5"/>
    </row>
    <row r="1294" spans="36:36" x14ac:dyDescent="0.25">
      <c r="AJ1294" s="5"/>
    </row>
    <row r="1295" spans="36:36" x14ac:dyDescent="0.25">
      <c r="AJ1295" s="5"/>
    </row>
    <row r="1296" spans="36:36" x14ac:dyDescent="0.25">
      <c r="AJ1296" s="5"/>
    </row>
    <row r="1297" spans="36:36" x14ac:dyDescent="0.25">
      <c r="AJ1297" s="5"/>
    </row>
    <row r="1298" spans="36:36" x14ac:dyDescent="0.25">
      <c r="AJ1298" s="5"/>
    </row>
    <row r="1299" spans="36:36" x14ac:dyDescent="0.25">
      <c r="AJ1299" s="5"/>
    </row>
    <row r="1300" spans="36:36" x14ac:dyDescent="0.25">
      <c r="AJ1300" s="5"/>
    </row>
    <row r="1301" spans="36:36" x14ac:dyDescent="0.25">
      <c r="AJ1301" s="5"/>
    </row>
    <row r="1302" spans="36:36" x14ac:dyDescent="0.25">
      <c r="AJ1302" s="5"/>
    </row>
    <row r="1303" spans="36:36" x14ac:dyDescent="0.25">
      <c r="AJ1303" s="5"/>
    </row>
    <row r="1304" spans="36:36" x14ac:dyDescent="0.25">
      <c r="AJ1304" s="5"/>
    </row>
    <row r="1305" spans="36:36" x14ac:dyDescent="0.25">
      <c r="AJ1305" s="5"/>
    </row>
    <row r="1306" spans="36:36" x14ac:dyDescent="0.25">
      <c r="AJ1306" s="5"/>
    </row>
    <row r="1307" spans="36:36" x14ac:dyDescent="0.25">
      <c r="AJ1307" s="5"/>
    </row>
    <row r="1308" spans="36:36" x14ac:dyDescent="0.25">
      <c r="AJ1308" s="5"/>
    </row>
    <row r="1309" spans="36:36" x14ac:dyDescent="0.25">
      <c r="AJ1309" s="5"/>
    </row>
    <row r="1310" spans="36:36" x14ac:dyDescent="0.25">
      <c r="AJ1310" s="5"/>
    </row>
    <row r="1311" spans="36:36" x14ac:dyDescent="0.25">
      <c r="AJ1311" s="5"/>
    </row>
    <row r="1312" spans="36:36" x14ac:dyDescent="0.25">
      <c r="AJ1312" s="5"/>
    </row>
    <row r="1313" spans="36:36" x14ac:dyDescent="0.25">
      <c r="AJ1313" s="5"/>
    </row>
    <row r="1314" spans="36:36" x14ac:dyDescent="0.25">
      <c r="AJ1314" s="5"/>
    </row>
    <row r="1315" spans="36:36" x14ac:dyDescent="0.25">
      <c r="AJ1315" s="5"/>
    </row>
    <row r="1316" spans="36:36" x14ac:dyDescent="0.25">
      <c r="AJ1316" s="5"/>
    </row>
    <row r="1317" spans="36:36" x14ac:dyDescent="0.25">
      <c r="AJ1317" s="5"/>
    </row>
    <row r="1318" spans="36:36" x14ac:dyDescent="0.25">
      <c r="AJ1318" s="5"/>
    </row>
    <row r="1319" spans="36:36" x14ac:dyDescent="0.25">
      <c r="AJ1319" s="5"/>
    </row>
    <row r="1320" spans="36:36" x14ac:dyDescent="0.25">
      <c r="AJ1320" s="5"/>
    </row>
    <row r="1321" spans="36:36" x14ac:dyDescent="0.25">
      <c r="AJ1321" s="5"/>
    </row>
    <row r="1322" spans="36:36" x14ac:dyDescent="0.25">
      <c r="AJ1322" s="5"/>
    </row>
    <row r="1323" spans="36:36" x14ac:dyDescent="0.25">
      <c r="AJ1323" s="5"/>
    </row>
    <row r="1324" spans="36:36" x14ac:dyDescent="0.25">
      <c r="AJ1324" s="5"/>
    </row>
    <row r="1325" spans="36:36" x14ac:dyDescent="0.25">
      <c r="AJ1325" s="5"/>
    </row>
    <row r="1326" spans="36:36" x14ac:dyDescent="0.25">
      <c r="AJ1326" s="5"/>
    </row>
    <row r="1327" spans="36:36" x14ac:dyDescent="0.25">
      <c r="AJ1327" s="5"/>
    </row>
    <row r="1328" spans="36:36" x14ac:dyDescent="0.25">
      <c r="AJ1328" s="5"/>
    </row>
    <row r="1329" spans="36:36" x14ac:dyDescent="0.25">
      <c r="AJ1329" s="5"/>
    </row>
    <row r="1330" spans="36:36" x14ac:dyDescent="0.25">
      <c r="AJ1330" s="5"/>
    </row>
    <row r="1331" spans="36:36" x14ac:dyDescent="0.25">
      <c r="AJ1331" s="5"/>
    </row>
    <row r="1332" spans="36:36" x14ac:dyDescent="0.25">
      <c r="AJ1332" s="5"/>
    </row>
    <row r="1333" spans="36:36" x14ac:dyDescent="0.25">
      <c r="AJ1333" s="5"/>
    </row>
    <row r="1334" spans="36:36" x14ac:dyDescent="0.25">
      <c r="AJ1334" s="5"/>
    </row>
    <row r="1335" spans="36:36" x14ac:dyDescent="0.25">
      <c r="AJ1335" s="5"/>
    </row>
    <row r="1336" spans="36:36" x14ac:dyDescent="0.25">
      <c r="AJ1336" s="5"/>
    </row>
    <row r="1337" spans="36:36" x14ac:dyDescent="0.25">
      <c r="AJ1337" s="5"/>
    </row>
    <row r="1338" spans="36:36" x14ac:dyDescent="0.25">
      <c r="AJ1338" s="5"/>
    </row>
    <row r="1339" spans="36:36" x14ac:dyDescent="0.25">
      <c r="AJ1339" s="5"/>
    </row>
    <row r="1340" spans="36:36" x14ac:dyDescent="0.25">
      <c r="AJ1340" s="5"/>
    </row>
    <row r="1341" spans="36:36" x14ac:dyDescent="0.25">
      <c r="AJ1341" s="5"/>
    </row>
    <row r="1342" spans="36:36" x14ac:dyDescent="0.25">
      <c r="AJ1342" s="5"/>
    </row>
    <row r="1343" spans="36:36" x14ac:dyDescent="0.25">
      <c r="AJ1343" s="5"/>
    </row>
    <row r="1344" spans="36:36" x14ac:dyDescent="0.25">
      <c r="AJ1344" s="5"/>
    </row>
    <row r="1345" spans="36:36" x14ac:dyDescent="0.25">
      <c r="AJ1345" s="5"/>
    </row>
    <row r="1346" spans="36:36" x14ac:dyDescent="0.25">
      <c r="AJ1346" s="5"/>
    </row>
    <row r="1347" spans="36:36" x14ac:dyDescent="0.25">
      <c r="AJ1347" s="5"/>
    </row>
    <row r="1348" spans="36:36" x14ac:dyDescent="0.25">
      <c r="AJ1348" s="5"/>
    </row>
    <row r="1349" spans="36:36" x14ac:dyDescent="0.25">
      <c r="AJ1349" s="5"/>
    </row>
    <row r="1350" spans="36:36" x14ac:dyDescent="0.25">
      <c r="AJ1350" s="5"/>
    </row>
    <row r="1351" spans="36:36" x14ac:dyDescent="0.25">
      <c r="AJ1351" s="5"/>
    </row>
    <row r="1352" spans="36:36" x14ac:dyDescent="0.25">
      <c r="AJ1352" s="5"/>
    </row>
    <row r="1353" spans="36:36" x14ac:dyDescent="0.25">
      <c r="AJ1353" s="5"/>
    </row>
    <row r="1354" spans="36:36" x14ac:dyDescent="0.25">
      <c r="AJ1354" s="5"/>
    </row>
    <row r="1355" spans="36:36" x14ac:dyDescent="0.25">
      <c r="AJ1355" s="5"/>
    </row>
    <row r="1356" spans="36:36" x14ac:dyDescent="0.25">
      <c r="AJ1356" s="5"/>
    </row>
    <row r="1357" spans="36:36" x14ac:dyDescent="0.25">
      <c r="AJ1357" s="5"/>
    </row>
    <row r="1358" spans="36:36" x14ac:dyDescent="0.25">
      <c r="AJ1358" s="5"/>
    </row>
    <row r="1359" spans="36:36" x14ac:dyDescent="0.25">
      <c r="AJ1359" s="5"/>
    </row>
    <row r="1360" spans="36:36" x14ac:dyDescent="0.25">
      <c r="AJ1360" s="5"/>
    </row>
    <row r="1361" spans="36:36" x14ac:dyDescent="0.25">
      <c r="AJ1361" s="5"/>
    </row>
    <row r="1362" spans="36:36" x14ac:dyDescent="0.25">
      <c r="AJ1362" s="5"/>
    </row>
    <row r="1363" spans="36:36" x14ac:dyDescent="0.25">
      <c r="AJ1363" s="5"/>
    </row>
    <row r="1364" spans="36:36" x14ac:dyDescent="0.25">
      <c r="AJ1364" s="5"/>
    </row>
    <row r="1365" spans="36:36" x14ac:dyDescent="0.25">
      <c r="AJ1365" s="5"/>
    </row>
    <row r="1366" spans="36:36" x14ac:dyDescent="0.25">
      <c r="AJ1366" s="5"/>
    </row>
    <row r="1367" spans="36:36" x14ac:dyDescent="0.25">
      <c r="AJ1367" s="5"/>
    </row>
    <row r="1368" spans="36:36" x14ac:dyDescent="0.25">
      <c r="AJ1368" s="5"/>
    </row>
    <row r="1369" spans="36:36" x14ac:dyDescent="0.25">
      <c r="AJ1369" s="5"/>
    </row>
    <row r="1370" spans="36:36" x14ac:dyDescent="0.25">
      <c r="AJ1370" s="5"/>
    </row>
    <row r="1371" spans="36:36" x14ac:dyDescent="0.25">
      <c r="AJ1371" s="5"/>
    </row>
    <row r="1372" spans="36:36" x14ac:dyDescent="0.25">
      <c r="AJ1372" s="5"/>
    </row>
    <row r="1373" spans="36:36" x14ac:dyDescent="0.25">
      <c r="AJ1373" s="5"/>
    </row>
    <row r="1374" spans="36:36" x14ac:dyDescent="0.25">
      <c r="AJ1374" s="5"/>
    </row>
    <row r="1375" spans="36:36" x14ac:dyDescent="0.25">
      <c r="AJ1375" s="5"/>
    </row>
    <row r="1376" spans="36:36" x14ac:dyDescent="0.25">
      <c r="AJ1376" s="5"/>
    </row>
    <row r="1377" spans="36:36" x14ac:dyDescent="0.25">
      <c r="AJ1377" s="5"/>
    </row>
    <row r="1378" spans="36:36" x14ac:dyDescent="0.25">
      <c r="AJ1378" s="5"/>
    </row>
    <row r="1379" spans="36:36" x14ac:dyDescent="0.25">
      <c r="AJ1379" s="5"/>
    </row>
    <row r="1380" spans="36:36" x14ac:dyDescent="0.25">
      <c r="AJ1380" s="5"/>
    </row>
    <row r="1381" spans="36:36" x14ac:dyDescent="0.25">
      <c r="AJ1381" s="5"/>
    </row>
    <row r="1382" spans="36:36" x14ac:dyDescent="0.25">
      <c r="AJ1382" s="5"/>
    </row>
    <row r="1383" spans="36:36" x14ac:dyDescent="0.25">
      <c r="AJ1383" s="5"/>
    </row>
    <row r="1384" spans="36:36" x14ac:dyDescent="0.25">
      <c r="AJ1384" s="5"/>
    </row>
    <row r="1385" spans="36:36" x14ac:dyDescent="0.25">
      <c r="AJ1385" s="5"/>
    </row>
    <row r="1386" spans="36:36" x14ac:dyDescent="0.25">
      <c r="AJ1386" s="5"/>
    </row>
    <row r="1387" spans="36:36" x14ac:dyDescent="0.25">
      <c r="AJ1387" s="5"/>
    </row>
    <row r="1388" spans="36:36" x14ac:dyDescent="0.25">
      <c r="AJ1388" s="5"/>
    </row>
    <row r="1389" spans="36:36" x14ac:dyDescent="0.25">
      <c r="AJ1389" s="5"/>
    </row>
    <row r="1390" spans="36:36" x14ac:dyDescent="0.25">
      <c r="AJ1390" s="5"/>
    </row>
    <row r="1391" spans="36:36" x14ac:dyDescent="0.25">
      <c r="AJ1391" s="5"/>
    </row>
    <row r="1392" spans="36:36" x14ac:dyDescent="0.25">
      <c r="AJ1392" s="5"/>
    </row>
    <row r="1393" spans="36:36" x14ac:dyDescent="0.25">
      <c r="AJ1393" s="5"/>
    </row>
    <row r="1394" spans="36:36" x14ac:dyDescent="0.25">
      <c r="AJ1394" s="5"/>
    </row>
    <row r="1395" spans="36:36" x14ac:dyDescent="0.25">
      <c r="AJ1395" s="5"/>
    </row>
    <row r="1396" spans="36:36" x14ac:dyDescent="0.25">
      <c r="AJ1396" s="5"/>
    </row>
    <row r="1397" spans="36:36" x14ac:dyDescent="0.25">
      <c r="AJ1397" s="5"/>
    </row>
    <row r="1398" spans="36:36" x14ac:dyDescent="0.25">
      <c r="AJ1398" s="5"/>
    </row>
    <row r="1399" spans="36:36" x14ac:dyDescent="0.25">
      <c r="AJ1399" s="5"/>
    </row>
    <row r="1400" spans="36:36" x14ac:dyDescent="0.25">
      <c r="AJ1400" s="5"/>
    </row>
    <row r="1401" spans="36:36" x14ac:dyDescent="0.25">
      <c r="AJ1401" s="5"/>
    </row>
    <row r="1402" spans="36:36" x14ac:dyDescent="0.25">
      <c r="AJ1402" s="5"/>
    </row>
    <row r="1403" spans="36:36" x14ac:dyDescent="0.25">
      <c r="AJ1403" s="5"/>
    </row>
    <row r="1404" spans="36:36" x14ac:dyDescent="0.25">
      <c r="AJ1404" s="5"/>
    </row>
    <row r="1405" spans="36:36" x14ac:dyDescent="0.25">
      <c r="AJ1405" s="5"/>
    </row>
    <row r="1406" spans="36:36" x14ac:dyDescent="0.25">
      <c r="AJ1406" s="5"/>
    </row>
    <row r="1407" spans="36:36" x14ac:dyDescent="0.25">
      <c r="AJ1407" s="5"/>
    </row>
    <row r="1408" spans="36:36" x14ac:dyDescent="0.25">
      <c r="AJ1408" s="5"/>
    </row>
    <row r="1409" spans="36:36" x14ac:dyDescent="0.25">
      <c r="AJ1409" s="5"/>
    </row>
    <row r="1410" spans="36:36" x14ac:dyDescent="0.25">
      <c r="AJ1410" s="5"/>
    </row>
    <row r="1411" spans="36:36" x14ac:dyDescent="0.25">
      <c r="AJ1411" s="5"/>
    </row>
    <row r="1412" spans="36:36" x14ac:dyDescent="0.25">
      <c r="AJ1412" s="5"/>
    </row>
    <row r="1413" spans="36:36" x14ac:dyDescent="0.25">
      <c r="AJ1413" s="5"/>
    </row>
    <row r="1414" spans="36:36" x14ac:dyDescent="0.25">
      <c r="AJ1414" s="5"/>
    </row>
    <row r="1415" spans="36:36" x14ac:dyDescent="0.25">
      <c r="AJ1415" s="5"/>
    </row>
    <row r="1416" spans="36:36" x14ac:dyDescent="0.25">
      <c r="AJ1416" s="5"/>
    </row>
    <row r="1417" spans="36:36" x14ac:dyDescent="0.25">
      <c r="AJ1417" s="5"/>
    </row>
    <row r="1418" spans="36:36" x14ac:dyDescent="0.25">
      <c r="AJ1418" s="5"/>
    </row>
    <row r="1419" spans="36:36" x14ac:dyDescent="0.25">
      <c r="AJ1419" s="5"/>
    </row>
    <row r="1420" spans="36:36" x14ac:dyDescent="0.25">
      <c r="AJ1420" s="5"/>
    </row>
    <row r="1421" spans="36:36" x14ac:dyDescent="0.25">
      <c r="AJ1421" s="5"/>
    </row>
    <row r="1422" spans="36:36" x14ac:dyDescent="0.25">
      <c r="AJ1422" s="5"/>
    </row>
    <row r="1423" spans="36:36" x14ac:dyDescent="0.25">
      <c r="AJ1423" s="5"/>
    </row>
    <row r="1424" spans="36:36" x14ac:dyDescent="0.25">
      <c r="AJ1424" s="5"/>
    </row>
    <row r="1425" spans="36:36" x14ac:dyDescent="0.25">
      <c r="AJ1425" s="5"/>
    </row>
    <row r="1426" spans="36:36" x14ac:dyDescent="0.25">
      <c r="AJ1426" s="5"/>
    </row>
    <row r="1427" spans="36:36" x14ac:dyDescent="0.25">
      <c r="AJ1427" s="5"/>
    </row>
    <row r="1428" spans="36:36" x14ac:dyDescent="0.25">
      <c r="AJ1428" s="5"/>
    </row>
    <row r="1429" spans="36:36" x14ac:dyDescent="0.25">
      <c r="AJ1429" s="5"/>
    </row>
    <row r="1430" spans="36:36" x14ac:dyDescent="0.25">
      <c r="AJ1430" s="5"/>
    </row>
    <row r="1431" spans="36:36" x14ac:dyDescent="0.25">
      <c r="AJ1431" s="5"/>
    </row>
    <row r="1432" spans="36:36" x14ac:dyDescent="0.25">
      <c r="AJ1432" s="5"/>
    </row>
    <row r="1433" spans="36:36" x14ac:dyDescent="0.25">
      <c r="AJ1433" s="5"/>
    </row>
    <row r="1434" spans="36:36" x14ac:dyDescent="0.25">
      <c r="AJ1434" s="5"/>
    </row>
    <row r="1435" spans="36:36" x14ac:dyDescent="0.25">
      <c r="AJ1435" s="5"/>
    </row>
    <row r="1436" spans="36:36" x14ac:dyDescent="0.25">
      <c r="AJ1436" s="5"/>
    </row>
    <row r="1437" spans="36:36" x14ac:dyDescent="0.25">
      <c r="AJ1437" s="5"/>
    </row>
    <row r="1438" spans="36:36" x14ac:dyDescent="0.25">
      <c r="AJ1438" s="5"/>
    </row>
    <row r="1439" spans="36:36" x14ac:dyDescent="0.25">
      <c r="AJ1439" s="5"/>
    </row>
    <row r="1440" spans="36:36" x14ac:dyDescent="0.25">
      <c r="AJ1440" s="5"/>
    </row>
    <row r="1441" spans="36:36" x14ac:dyDescent="0.25">
      <c r="AJ1441" s="5"/>
    </row>
    <row r="1442" spans="36:36" x14ac:dyDescent="0.25">
      <c r="AJ1442" s="5"/>
    </row>
    <row r="1443" spans="36:36" x14ac:dyDescent="0.25">
      <c r="AJ1443" s="5"/>
    </row>
    <row r="1444" spans="36:36" x14ac:dyDescent="0.25">
      <c r="AJ1444" s="5"/>
    </row>
    <row r="1445" spans="36:36" x14ac:dyDescent="0.25">
      <c r="AJ1445" s="5"/>
    </row>
    <row r="1446" spans="36:36" x14ac:dyDescent="0.25">
      <c r="AJ1446" s="5"/>
    </row>
    <row r="1447" spans="36:36" x14ac:dyDescent="0.25">
      <c r="AJ1447" s="5"/>
    </row>
    <row r="1448" spans="36:36" x14ac:dyDescent="0.25">
      <c r="AJ1448" s="5"/>
    </row>
    <row r="1449" spans="36:36" x14ac:dyDescent="0.25">
      <c r="AJ1449" s="5"/>
    </row>
    <row r="1450" spans="36:36" x14ac:dyDescent="0.25">
      <c r="AJ1450" s="5"/>
    </row>
    <row r="1451" spans="36:36" x14ac:dyDescent="0.25">
      <c r="AJ1451" s="5"/>
    </row>
    <row r="1452" spans="36:36" x14ac:dyDescent="0.25">
      <c r="AJ1452" s="5"/>
    </row>
    <row r="1453" spans="36:36" x14ac:dyDescent="0.25">
      <c r="AJ1453" s="5"/>
    </row>
    <row r="1454" spans="36:36" x14ac:dyDescent="0.25">
      <c r="AJ1454" s="5"/>
    </row>
    <row r="1455" spans="36:36" x14ac:dyDescent="0.25">
      <c r="AJ1455" s="5"/>
    </row>
    <row r="1456" spans="36:36" x14ac:dyDescent="0.25">
      <c r="AJ1456" s="5"/>
    </row>
    <row r="1457" spans="36:36" x14ac:dyDescent="0.25">
      <c r="AJ1457" s="5"/>
    </row>
    <row r="1458" spans="36:36" x14ac:dyDescent="0.25">
      <c r="AJ1458" s="5"/>
    </row>
    <row r="1459" spans="36:36" x14ac:dyDescent="0.25">
      <c r="AJ1459" s="5"/>
    </row>
    <row r="1460" spans="36:36" x14ac:dyDescent="0.25">
      <c r="AJ1460" s="5"/>
    </row>
    <row r="1461" spans="36:36" x14ac:dyDescent="0.25">
      <c r="AJ1461" s="5"/>
    </row>
    <row r="1462" spans="36:36" x14ac:dyDescent="0.25">
      <c r="AJ1462" s="5"/>
    </row>
    <row r="1463" spans="36:36" x14ac:dyDescent="0.25">
      <c r="AJ1463" s="5"/>
    </row>
    <row r="1464" spans="36:36" x14ac:dyDescent="0.25">
      <c r="AJ1464" s="5"/>
    </row>
    <row r="1465" spans="36:36" x14ac:dyDescent="0.25">
      <c r="AJ1465" s="5"/>
    </row>
    <row r="1466" spans="36:36" x14ac:dyDescent="0.25">
      <c r="AJ1466" s="5"/>
    </row>
    <row r="1467" spans="36:36" x14ac:dyDescent="0.25">
      <c r="AJ1467" s="5"/>
    </row>
    <row r="1468" spans="36:36" x14ac:dyDescent="0.25">
      <c r="AJ1468" s="5"/>
    </row>
    <row r="1469" spans="36:36" x14ac:dyDescent="0.25">
      <c r="AJ1469" s="5"/>
    </row>
    <row r="1470" spans="36:36" x14ac:dyDescent="0.25">
      <c r="AJ1470" s="5"/>
    </row>
    <row r="1471" spans="36:36" x14ac:dyDescent="0.25">
      <c r="AJ1471" s="5"/>
    </row>
    <row r="1472" spans="36:36" x14ac:dyDescent="0.25">
      <c r="AJ1472" s="5"/>
    </row>
    <row r="1473" spans="36:36" x14ac:dyDescent="0.25">
      <c r="AJ1473" s="5"/>
    </row>
    <row r="1474" spans="36:36" x14ac:dyDescent="0.25">
      <c r="AJ1474" s="5"/>
    </row>
    <row r="1475" spans="36:36" x14ac:dyDescent="0.25">
      <c r="AJ1475" s="5"/>
    </row>
    <row r="1476" spans="36:36" x14ac:dyDescent="0.25">
      <c r="AJ1476" s="5"/>
    </row>
    <row r="1477" spans="36:36" x14ac:dyDescent="0.25">
      <c r="AJ1477" s="5"/>
    </row>
    <row r="1478" spans="36:36" x14ac:dyDescent="0.25">
      <c r="AJ1478" s="5"/>
    </row>
    <row r="1479" spans="36:36" x14ac:dyDescent="0.25">
      <c r="AJ1479" s="5"/>
    </row>
    <row r="1480" spans="36:36" x14ac:dyDescent="0.25">
      <c r="AJ1480" s="5"/>
    </row>
    <row r="1481" spans="36:36" x14ac:dyDescent="0.25">
      <c r="AJ1481" s="5"/>
    </row>
    <row r="1482" spans="36:36" x14ac:dyDescent="0.25">
      <c r="AJ1482" s="5"/>
    </row>
    <row r="1483" spans="36:36" x14ac:dyDescent="0.25">
      <c r="AJ1483" s="5"/>
    </row>
    <row r="1484" spans="36:36" x14ac:dyDescent="0.25">
      <c r="AJ1484" s="5"/>
    </row>
    <row r="1485" spans="36:36" x14ac:dyDescent="0.25">
      <c r="AJ1485" s="5"/>
    </row>
    <row r="1486" spans="36:36" x14ac:dyDescent="0.25">
      <c r="AJ1486" s="5"/>
    </row>
    <row r="1487" spans="36:36" x14ac:dyDescent="0.25">
      <c r="AJ1487" s="5"/>
    </row>
    <row r="1488" spans="36:36" x14ac:dyDescent="0.25">
      <c r="AJ1488" s="5"/>
    </row>
    <row r="1489" spans="36:36" x14ac:dyDescent="0.25">
      <c r="AJ1489" s="5"/>
    </row>
    <row r="1490" spans="36:36" x14ac:dyDescent="0.25">
      <c r="AJ1490" s="5"/>
    </row>
    <row r="1491" spans="36:36" x14ac:dyDescent="0.25">
      <c r="AJ1491" s="5"/>
    </row>
    <row r="1492" spans="36:36" x14ac:dyDescent="0.25">
      <c r="AJ1492" s="5"/>
    </row>
    <row r="1493" spans="36:36" x14ac:dyDescent="0.25">
      <c r="AJ1493" s="5"/>
    </row>
    <row r="1494" spans="36:36" x14ac:dyDescent="0.25">
      <c r="AJ1494" s="5"/>
    </row>
    <row r="1495" spans="36:36" x14ac:dyDescent="0.25">
      <c r="AJ1495" s="5"/>
    </row>
    <row r="1496" spans="36:36" x14ac:dyDescent="0.25">
      <c r="AJ1496" s="5"/>
    </row>
    <row r="1497" spans="36:36" x14ac:dyDescent="0.25">
      <c r="AJ1497" s="5"/>
    </row>
    <row r="1498" spans="36:36" x14ac:dyDescent="0.25">
      <c r="AJ1498" s="5"/>
    </row>
    <row r="1499" spans="36:36" x14ac:dyDescent="0.25">
      <c r="AJ1499" s="5"/>
    </row>
    <row r="1500" spans="36:36" x14ac:dyDescent="0.25">
      <c r="AJ1500" s="5"/>
    </row>
    <row r="1501" spans="36:36" x14ac:dyDescent="0.25">
      <c r="AJ1501" s="5"/>
    </row>
    <row r="1502" spans="36:36" x14ac:dyDescent="0.25">
      <c r="AJ1502" s="5"/>
    </row>
    <row r="1503" spans="36:36" x14ac:dyDescent="0.25">
      <c r="AJ1503" s="5"/>
    </row>
    <row r="1504" spans="36:36" x14ac:dyDescent="0.25">
      <c r="AJ1504" s="5"/>
    </row>
    <row r="1505" spans="36:36" x14ac:dyDescent="0.25">
      <c r="AJ1505" s="5"/>
    </row>
    <row r="1506" spans="36:36" x14ac:dyDescent="0.25">
      <c r="AJ1506" s="5"/>
    </row>
    <row r="1507" spans="36:36" x14ac:dyDescent="0.25">
      <c r="AJ1507" s="5"/>
    </row>
    <row r="1508" spans="36:36" x14ac:dyDescent="0.25">
      <c r="AJ1508" s="5"/>
    </row>
    <row r="1509" spans="36:36" x14ac:dyDescent="0.25">
      <c r="AJ1509" s="5"/>
    </row>
    <row r="1510" spans="36:36" x14ac:dyDescent="0.25">
      <c r="AJ1510" s="5"/>
    </row>
    <row r="1511" spans="36:36" x14ac:dyDescent="0.25">
      <c r="AJ1511" s="5"/>
    </row>
    <row r="1512" spans="36:36" x14ac:dyDescent="0.25">
      <c r="AJ1512" s="5"/>
    </row>
    <row r="1513" spans="36:36" x14ac:dyDescent="0.25">
      <c r="AJ1513" s="5"/>
    </row>
    <row r="1514" spans="36:36" x14ac:dyDescent="0.25">
      <c r="AJ1514" s="5"/>
    </row>
    <row r="1515" spans="36:36" x14ac:dyDescent="0.25">
      <c r="AJ1515" s="5"/>
    </row>
    <row r="1516" spans="36:36" x14ac:dyDescent="0.25">
      <c r="AJ1516" s="5"/>
    </row>
    <row r="1517" spans="36:36" x14ac:dyDescent="0.25">
      <c r="AJ1517" s="5"/>
    </row>
    <row r="1518" spans="36:36" x14ac:dyDescent="0.25">
      <c r="AJ1518" s="5"/>
    </row>
    <row r="1519" spans="36:36" x14ac:dyDescent="0.25">
      <c r="AJ1519" s="5"/>
    </row>
    <row r="1520" spans="36:36" x14ac:dyDescent="0.25">
      <c r="AJ1520" s="5"/>
    </row>
    <row r="1521" spans="36:36" x14ac:dyDescent="0.25">
      <c r="AJ1521" s="5"/>
    </row>
    <row r="1522" spans="36:36" x14ac:dyDescent="0.25">
      <c r="AJ1522" s="5"/>
    </row>
    <row r="1523" spans="36:36" x14ac:dyDescent="0.25">
      <c r="AJ1523" s="5"/>
    </row>
    <row r="1524" spans="36:36" x14ac:dyDescent="0.25">
      <c r="AJ1524" s="5"/>
    </row>
    <row r="1525" spans="36:36" x14ac:dyDescent="0.25">
      <c r="AJ1525" s="5"/>
    </row>
    <row r="1526" spans="36:36" x14ac:dyDescent="0.25">
      <c r="AJ1526" s="5"/>
    </row>
    <row r="1527" spans="36:36" x14ac:dyDescent="0.25">
      <c r="AJ1527" s="5"/>
    </row>
    <row r="1528" spans="36:36" x14ac:dyDescent="0.25">
      <c r="AJ1528" s="5"/>
    </row>
    <row r="1529" spans="36:36" x14ac:dyDescent="0.25">
      <c r="AJ1529" s="5"/>
    </row>
    <row r="1530" spans="36:36" x14ac:dyDescent="0.25">
      <c r="AJ1530" s="5"/>
    </row>
    <row r="1531" spans="36:36" x14ac:dyDescent="0.25">
      <c r="AJ1531" s="5"/>
    </row>
    <row r="1532" spans="36:36" x14ac:dyDescent="0.25">
      <c r="AJ1532" s="5"/>
    </row>
    <row r="1533" spans="36:36" x14ac:dyDescent="0.25">
      <c r="AJ1533" s="5"/>
    </row>
    <row r="1534" spans="36:36" x14ac:dyDescent="0.25">
      <c r="AJ1534" s="5"/>
    </row>
    <row r="1535" spans="36:36" x14ac:dyDescent="0.25">
      <c r="AJ1535" s="5"/>
    </row>
    <row r="1536" spans="36:36" x14ac:dyDescent="0.25">
      <c r="AJ1536" s="5"/>
    </row>
    <row r="1537" spans="36:36" x14ac:dyDescent="0.25">
      <c r="AJ1537" s="5"/>
    </row>
    <row r="1538" spans="36:36" x14ac:dyDescent="0.25">
      <c r="AJ1538" s="5"/>
    </row>
    <row r="1539" spans="36:36" x14ac:dyDescent="0.25">
      <c r="AJ1539" s="5"/>
    </row>
    <row r="1540" spans="36:36" x14ac:dyDescent="0.25">
      <c r="AJ1540" s="5"/>
    </row>
    <row r="1541" spans="36:36" x14ac:dyDescent="0.25">
      <c r="AJ1541" s="5"/>
    </row>
    <row r="1542" spans="36:36" x14ac:dyDescent="0.25">
      <c r="AJ1542" s="5"/>
    </row>
    <row r="1543" spans="36:36" x14ac:dyDescent="0.25">
      <c r="AJ1543" s="5"/>
    </row>
    <row r="1544" spans="36:36" x14ac:dyDescent="0.25">
      <c r="AJ1544" s="5"/>
    </row>
    <row r="1545" spans="36:36" x14ac:dyDescent="0.25">
      <c r="AJ1545" s="5"/>
    </row>
    <row r="1546" spans="36:36" x14ac:dyDescent="0.25">
      <c r="AJ1546" s="5"/>
    </row>
    <row r="1547" spans="36:36" x14ac:dyDescent="0.25">
      <c r="AJ1547" s="5"/>
    </row>
    <row r="1548" spans="36:36" x14ac:dyDescent="0.25">
      <c r="AJ1548" s="5"/>
    </row>
    <row r="1549" spans="36:36" x14ac:dyDescent="0.25">
      <c r="AJ1549" s="5"/>
    </row>
    <row r="1550" spans="36:36" x14ac:dyDescent="0.25">
      <c r="AJ1550" s="5"/>
    </row>
    <row r="1551" spans="36:36" x14ac:dyDescent="0.25">
      <c r="AJ1551" s="5"/>
    </row>
    <row r="1552" spans="36:36" x14ac:dyDescent="0.25">
      <c r="AJ1552" s="5"/>
    </row>
    <row r="1553" spans="36:36" x14ac:dyDescent="0.25">
      <c r="AJ1553" s="5"/>
    </row>
    <row r="1554" spans="36:36" x14ac:dyDescent="0.25">
      <c r="AJ1554" s="5"/>
    </row>
    <row r="1555" spans="36:36" x14ac:dyDescent="0.25">
      <c r="AJ1555" s="5"/>
    </row>
    <row r="1556" spans="36:36" x14ac:dyDescent="0.25">
      <c r="AJ1556" s="5"/>
    </row>
    <row r="1557" spans="36:36" x14ac:dyDescent="0.25">
      <c r="AJ1557" s="5"/>
    </row>
    <row r="1558" spans="36:36" x14ac:dyDescent="0.25">
      <c r="AJ1558" s="5"/>
    </row>
    <row r="1559" spans="36:36" x14ac:dyDescent="0.25">
      <c r="AJ1559" s="5"/>
    </row>
    <row r="1560" spans="36:36" x14ac:dyDescent="0.25">
      <c r="AJ1560" s="5"/>
    </row>
    <row r="1561" spans="36:36" x14ac:dyDescent="0.25">
      <c r="AJ1561" s="5"/>
    </row>
    <row r="1562" spans="36:36" x14ac:dyDescent="0.25">
      <c r="AJ1562" s="5"/>
    </row>
    <row r="1563" spans="36:36" x14ac:dyDescent="0.25">
      <c r="AJ1563" s="5"/>
    </row>
    <row r="1564" spans="36:36" x14ac:dyDescent="0.25">
      <c r="AJ1564" s="5"/>
    </row>
    <row r="1565" spans="36:36" x14ac:dyDescent="0.25">
      <c r="AJ1565" s="5"/>
    </row>
    <row r="1566" spans="36:36" x14ac:dyDescent="0.25">
      <c r="AJ1566" s="5"/>
    </row>
    <row r="1567" spans="36:36" x14ac:dyDescent="0.25">
      <c r="AJ1567" s="5"/>
    </row>
    <row r="1568" spans="36:36" x14ac:dyDescent="0.25">
      <c r="AJ1568" s="5"/>
    </row>
    <row r="1569" spans="36:36" x14ac:dyDescent="0.25">
      <c r="AJ1569" s="5"/>
    </row>
    <row r="1570" spans="36:36" x14ac:dyDescent="0.25">
      <c r="AJ1570" s="5"/>
    </row>
    <row r="1571" spans="36:36" x14ac:dyDescent="0.25">
      <c r="AJ1571" s="5"/>
    </row>
    <row r="1572" spans="36:36" x14ac:dyDescent="0.25">
      <c r="AJ1572" s="5"/>
    </row>
    <row r="1573" spans="36:36" x14ac:dyDescent="0.25">
      <c r="AJ1573" s="5"/>
    </row>
    <row r="1574" spans="36:36" x14ac:dyDescent="0.25">
      <c r="AJ1574" s="5"/>
    </row>
  </sheetData>
  <sheetProtection password="DF7B" sheet="1" objects="1" scenarios="1" formatColumns="0" formatRows="0"/>
  <mergeCells count="161">
    <mergeCell ref="AQ170:AR170"/>
    <mergeCell ref="AQ169:AR169"/>
    <mergeCell ref="AQ160:AR160"/>
    <mergeCell ref="AQ161:AR161"/>
    <mergeCell ref="AQ166:AR166"/>
    <mergeCell ref="AQ167:AR167"/>
    <mergeCell ref="AQ168:AR168"/>
    <mergeCell ref="AQ164:AR164"/>
    <mergeCell ref="AQ162:AR162"/>
    <mergeCell ref="AQ163:AR163"/>
    <mergeCell ref="AQ165:AR165"/>
    <mergeCell ref="AQ144:AR144"/>
    <mergeCell ref="AQ145:AR145"/>
    <mergeCell ref="AQ146:AR146"/>
    <mergeCell ref="AQ147:AR147"/>
    <mergeCell ref="AQ140:AR140"/>
    <mergeCell ref="AQ141:AR141"/>
    <mergeCell ref="AQ142:AR142"/>
    <mergeCell ref="AQ158:AR158"/>
    <mergeCell ref="AQ159:AR159"/>
    <mergeCell ref="AQ148:AR148"/>
    <mergeCell ref="AQ149:AR149"/>
    <mergeCell ref="AQ157:AR157"/>
    <mergeCell ref="AQ150:AR150"/>
    <mergeCell ref="AQ151:AR151"/>
    <mergeCell ref="AQ152:AR152"/>
    <mergeCell ref="AQ153:AR153"/>
    <mergeCell ref="AQ155:AR155"/>
    <mergeCell ref="AQ156:AR156"/>
    <mergeCell ref="AQ154:AR154"/>
    <mergeCell ref="AQ143:AR143"/>
    <mergeCell ref="AQ136:AR136"/>
    <mergeCell ref="AQ137:AR137"/>
    <mergeCell ref="AQ138:AR138"/>
    <mergeCell ref="AQ139:AR139"/>
    <mergeCell ref="AQ130:AR130"/>
    <mergeCell ref="AQ131:AR131"/>
    <mergeCell ref="AQ132:AR132"/>
    <mergeCell ref="AQ133:AR133"/>
    <mergeCell ref="AQ134:AR134"/>
    <mergeCell ref="AQ121:AR121"/>
    <mergeCell ref="AQ122:AR122"/>
    <mergeCell ref="AQ123:AR123"/>
    <mergeCell ref="AQ135:AR135"/>
    <mergeCell ref="AQ124:AR124"/>
    <mergeCell ref="AQ125:AR125"/>
    <mergeCell ref="AQ126:AR126"/>
    <mergeCell ref="AQ127:AR127"/>
    <mergeCell ref="AQ128:AR128"/>
    <mergeCell ref="AQ129:AR129"/>
    <mergeCell ref="AQ112:AR112"/>
    <mergeCell ref="AQ113:AR113"/>
    <mergeCell ref="AQ114:AR114"/>
    <mergeCell ref="AQ115:AR115"/>
    <mergeCell ref="AQ116:AR116"/>
    <mergeCell ref="AQ117:AR117"/>
    <mergeCell ref="AQ118:AR118"/>
    <mergeCell ref="AQ119:AR119"/>
    <mergeCell ref="AQ120:AR120"/>
    <mergeCell ref="AQ103:AR103"/>
    <mergeCell ref="AQ104:AR104"/>
    <mergeCell ref="AQ105:AR105"/>
    <mergeCell ref="AQ106:AR106"/>
    <mergeCell ref="AQ107:AR107"/>
    <mergeCell ref="AQ108:AR108"/>
    <mergeCell ref="AQ109:AR109"/>
    <mergeCell ref="AQ110:AR110"/>
    <mergeCell ref="AQ111:AR111"/>
    <mergeCell ref="AQ94:AR94"/>
    <mergeCell ref="AQ95:AR95"/>
    <mergeCell ref="AQ96:AR96"/>
    <mergeCell ref="AQ97:AR97"/>
    <mergeCell ref="AQ98:AR98"/>
    <mergeCell ref="AQ99:AR99"/>
    <mergeCell ref="AQ100:AR100"/>
    <mergeCell ref="AQ101:AR101"/>
    <mergeCell ref="AQ102:AR102"/>
    <mergeCell ref="AQ85:AR85"/>
    <mergeCell ref="AQ86:AR86"/>
    <mergeCell ref="AQ87:AR87"/>
    <mergeCell ref="AQ88:AR88"/>
    <mergeCell ref="AQ89:AR89"/>
    <mergeCell ref="AQ90:AR90"/>
    <mergeCell ref="AQ91:AR91"/>
    <mergeCell ref="AQ92:AR92"/>
    <mergeCell ref="AQ93:AR93"/>
    <mergeCell ref="AQ76:AR76"/>
    <mergeCell ref="AQ77:AR77"/>
    <mergeCell ref="AQ78:AR78"/>
    <mergeCell ref="AQ79:AR79"/>
    <mergeCell ref="AQ80:AR80"/>
    <mergeCell ref="AQ81:AR81"/>
    <mergeCell ref="AQ82:AR82"/>
    <mergeCell ref="AQ83:AR83"/>
    <mergeCell ref="AQ84:AR84"/>
    <mergeCell ref="AQ67:AR67"/>
    <mergeCell ref="AQ68:AR68"/>
    <mergeCell ref="AQ69:AR69"/>
    <mergeCell ref="AQ70:AR70"/>
    <mergeCell ref="AQ71:AR71"/>
    <mergeCell ref="AQ72:AR72"/>
    <mergeCell ref="AQ73:AR73"/>
    <mergeCell ref="AQ74:AR74"/>
    <mergeCell ref="AQ75:AR75"/>
    <mergeCell ref="AQ58:AR58"/>
    <mergeCell ref="AQ59:AR59"/>
    <mergeCell ref="AQ60:AR60"/>
    <mergeCell ref="AQ61:AR61"/>
    <mergeCell ref="AQ62:AR62"/>
    <mergeCell ref="AQ63:AR63"/>
    <mergeCell ref="AQ64:AR64"/>
    <mergeCell ref="AQ65:AR65"/>
    <mergeCell ref="AQ66:AR66"/>
    <mergeCell ref="AQ49:AR49"/>
    <mergeCell ref="AQ50:AR50"/>
    <mergeCell ref="AQ51:AR51"/>
    <mergeCell ref="AQ52:AR52"/>
    <mergeCell ref="AQ53:AR53"/>
    <mergeCell ref="AQ54:AR54"/>
    <mergeCell ref="AQ55:AR55"/>
    <mergeCell ref="AQ56:AR56"/>
    <mergeCell ref="AQ57:AR57"/>
    <mergeCell ref="AQ40:AR40"/>
    <mergeCell ref="AQ41:AR41"/>
    <mergeCell ref="AQ42:AR42"/>
    <mergeCell ref="AQ43:AR43"/>
    <mergeCell ref="AQ44:AR44"/>
    <mergeCell ref="AQ45:AR45"/>
    <mergeCell ref="AQ46:AR46"/>
    <mergeCell ref="AQ47:AR47"/>
    <mergeCell ref="AQ48:AR48"/>
    <mergeCell ref="AQ38:AR38"/>
    <mergeCell ref="AQ39:AR39"/>
    <mergeCell ref="AQ30:AR30"/>
    <mergeCell ref="AQ22:AR22"/>
    <mergeCell ref="AQ23:AR23"/>
    <mergeCell ref="AQ24:AR24"/>
    <mergeCell ref="AQ25:AR25"/>
    <mergeCell ref="AQ31:AR31"/>
    <mergeCell ref="AQ32:AR32"/>
    <mergeCell ref="AQ36:AR36"/>
    <mergeCell ref="AQ37:AR37"/>
    <mergeCell ref="AQ33:AR33"/>
    <mergeCell ref="AQ34:AR34"/>
    <mergeCell ref="AQ26:AR26"/>
    <mergeCell ref="AQ27:AR27"/>
    <mergeCell ref="AQ28:AR28"/>
    <mergeCell ref="AQ29:AR29"/>
    <mergeCell ref="AQ35:AR35"/>
    <mergeCell ref="DB26:DB29"/>
    <mergeCell ref="DC26:DC29"/>
    <mergeCell ref="AO16:AR16"/>
    <mergeCell ref="AQ17:AR17"/>
    <mergeCell ref="AQ18:AR18"/>
    <mergeCell ref="AQ19:AR19"/>
    <mergeCell ref="CP26:CP29"/>
    <mergeCell ref="CQ26:CQ29"/>
    <mergeCell ref="CV26:CV29"/>
    <mergeCell ref="CW26:CW29"/>
    <mergeCell ref="AQ21:AR21"/>
    <mergeCell ref="CG22:CJ22"/>
  </mergeCells>
  <phoneticPr fontId="20" type="noConversion"/>
  <pageMargins left="0.75" right="0.75" top="0.65" bottom="0.65" header="0.5" footer="0.5"/>
  <pageSetup scale="80" orientation="portrait" r:id="rId1"/>
  <headerFooter alignWithMargins="0">
    <oddFooter>&amp;L&amp;"Arial,Bold Italic"Natural Resources Conservation Service&amp;R&amp;"Arial,Bold Italic"&amp;D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0"/>
  <sheetViews>
    <sheetView showGridLines="0" zoomScale="85" workbookViewId="0"/>
  </sheetViews>
  <sheetFormatPr defaultRowHeight="13.2" x14ac:dyDescent="0.25"/>
  <cols>
    <col min="1" max="1" width="4.109375" customWidth="1"/>
    <col min="21" max="21" width="3.6640625" customWidth="1"/>
  </cols>
  <sheetData>
    <row r="1" spans="1:2" ht="13.8" x14ac:dyDescent="0.25">
      <c r="A1" s="26" t="s">
        <v>103</v>
      </c>
      <c r="B1" s="27"/>
    </row>
    <row r="2" spans="1:2" ht="13.8" x14ac:dyDescent="0.25">
      <c r="A2" s="27" t="s">
        <v>104</v>
      </c>
      <c r="B2" s="27"/>
    </row>
    <row r="3" spans="1:2" ht="13.8" x14ac:dyDescent="0.25">
      <c r="A3" s="27" t="s">
        <v>105</v>
      </c>
      <c r="B3" s="27"/>
    </row>
    <row r="4" spans="1:2" ht="13.8" x14ac:dyDescent="0.25">
      <c r="A4" s="27"/>
      <c r="B4" s="28" t="s">
        <v>106</v>
      </c>
    </row>
    <row r="5" spans="1:2" ht="13.8" x14ac:dyDescent="0.25">
      <c r="A5" s="27"/>
      <c r="B5" s="28" t="s">
        <v>107</v>
      </c>
    </row>
    <row r="6" spans="1:2" ht="13.8" x14ac:dyDescent="0.25">
      <c r="A6" s="27"/>
      <c r="B6" s="28" t="s">
        <v>108</v>
      </c>
    </row>
    <row r="7" spans="1:2" ht="13.8" x14ac:dyDescent="0.25">
      <c r="A7" s="27"/>
      <c r="B7" s="28" t="s">
        <v>110</v>
      </c>
    </row>
    <row r="8" spans="1:2" ht="13.8" x14ac:dyDescent="0.25">
      <c r="A8" s="27"/>
      <c r="B8" s="27"/>
    </row>
    <row r="9" spans="1:2" ht="13.8" x14ac:dyDescent="0.25">
      <c r="A9" s="27" t="s">
        <v>109</v>
      </c>
      <c r="B9" s="27"/>
    </row>
    <row r="49" ht="12" customHeight="1" x14ac:dyDescent="0.25"/>
    <row r="50" ht="3.75" customHeight="1" x14ac:dyDescent="0.25"/>
  </sheetData>
  <sheetProtection password="DF7B" sheet="1" objects="1" scenarios="1"/>
  <phoneticPr fontId="2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1001"/>
  <sheetViews>
    <sheetView workbookViewId="0">
      <pane ySplit="3" topLeftCell="A19" activePane="bottomLeft" state="frozen"/>
      <selection pane="bottomLeft" activeCell="J57" sqref="J57"/>
    </sheetView>
  </sheetViews>
  <sheetFormatPr defaultRowHeight="13.2" x14ac:dyDescent="0.25"/>
  <cols>
    <col min="1" max="1" width="3.44140625" style="5" customWidth="1"/>
    <col min="2" max="2" width="23" customWidth="1"/>
    <col min="13" max="13" width="3.6640625" customWidth="1"/>
  </cols>
  <sheetData>
    <row r="1" spans="1:14" x14ac:dyDescent="0.25">
      <c r="A1" s="32" t="s">
        <v>112</v>
      </c>
    </row>
    <row r="2" spans="1:14" x14ac:dyDescent="0.25">
      <c r="A2" s="20"/>
      <c r="B2" s="8" t="s">
        <v>84</v>
      </c>
      <c r="C2" s="8">
        <v>1.0526</v>
      </c>
      <c r="D2" s="25">
        <v>1.25</v>
      </c>
      <c r="E2" s="25">
        <v>2</v>
      </c>
      <c r="F2" s="25">
        <v>5</v>
      </c>
      <c r="G2" s="25">
        <v>10</v>
      </c>
      <c r="H2" s="25">
        <v>25</v>
      </c>
      <c r="I2" s="25">
        <v>50</v>
      </c>
      <c r="J2" s="25">
        <v>100</v>
      </c>
      <c r="K2" s="25">
        <v>200</v>
      </c>
      <c r="L2" s="25">
        <v>500</v>
      </c>
      <c r="N2" s="25"/>
    </row>
    <row r="3" spans="1:14" x14ac:dyDescent="0.25">
      <c r="A3" s="20"/>
      <c r="B3" s="8" t="s">
        <v>85</v>
      </c>
      <c r="C3" s="8">
        <v>95</v>
      </c>
      <c r="D3" s="25">
        <v>80</v>
      </c>
      <c r="E3" s="25">
        <v>50</v>
      </c>
      <c r="F3" s="25">
        <v>20</v>
      </c>
      <c r="G3" s="25">
        <v>10</v>
      </c>
      <c r="H3" s="25">
        <v>4</v>
      </c>
      <c r="I3" s="25">
        <v>2</v>
      </c>
      <c r="J3" s="25">
        <v>1</v>
      </c>
      <c r="K3" s="25">
        <v>0.5</v>
      </c>
      <c r="L3" s="25">
        <v>0.2</v>
      </c>
      <c r="N3" s="25"/>
    </row>
    <row r="4" spans="1:14" x14ac:dyDescent="0.25">
      <c r="A4" s="22">
        <v>1</v>
      </c>
      <c r="B4" s="47">
        <v>-2</v>
      </c>
      <c r="C4" s="805">
        <v>-1.99573</v>
      </c>
      <c r="D4" s="805">
        <v>-0.60943999999999998</v>
      </c>
      <c r="E4" s="805">
        <v>0.30685000000000001</v>
      </c>
      <c r="F4" s="805">
        <v>0.77685999999999999</v>
      </c>
      <c r="G4" s="805">
        <v>0.89463999999999999</v>
      </c>
      <c r="H4" s="805">
        <v>0.95918000000000003</v>
      </c>
      <c r="I4" s="805">
        <v>0.9798</v>
      </c>
      <c r="J4" s="805">
        <v>0.98995</v>
      </c>
      <c r="K4" s="805">
        <v>0.99499000000000004</v>
      </c>
      <c r="L4" s="805">
        <v>0.998</v>
      </c>
    </row>
    <row r="5" spans="1:14" x14ac:dyDescent="0.25">
      <c r="A5" s="22">
        <v>2</v>
      </c>
      <c r="B5" s="47">
        <v>-1.9</v>
      </c>
      <c r="C5" s="805">
        <v>-1.9890600000000001</v>
      </c>
      <c r="D5" s="805">
        <v>-0.62661999999999995</v>
      </c>
      <c r="E5" s="805">
        <v>0.29443000000000003</v>
      </c>
      <c r="F5" s="805">
        <v>0.78815999999999997</v>
      </c>
      <c r="G5" s="805">
        <v>0.91988000000000003</v>
      </c>
      <c r="H5" s="805">
        <v>0.99672000000000005</v>
      </c>
      <c r="I5" s="805">
        <v>1.02311</v>
      </c>
      <c r="J5" s="805">
        <v>1.03695</v>
      </c>
      <c r="K5" s="805">
        <v>1.04427</v>
      </c>
      <c r="L5" s="805">
        <v>1.04898</v>
      </c>
    </row>
    <row r="6" spans="1:14" x14ac:dyDescent="0.25">
      <c r="A6" s="22">
        <v>3</v>
      </c>
      <c r="B6" s="47">
        <v>-1.8</v>
      </c>
      <c r="C6" s="805">
        <v>-1.9812399999999999</v>
      </c>
      <c r="D6" s="805">
        <v>-0.64334999999999998</v>
      </c>
      <c r="E6" s="805">
        <v>0.28149999999999997</v>
      </c>
      <c r="F6" s="805">
        <v>0.79867999999999995</v>
      </c>
      <c r="G6" s="805">
        <v>0.94496000000000002</v>
      </c>
      <c r="H6" s="805">
        <v>1.0354300000000001</v>
      </c>
      <c r="I6" s="805">
        <v>1.06864</v>
      </c>
      <c r="J6" s="805">
        <v>1.08711</v>
      </c>
      <c r="K6" s="805">
        <v>1.0974900000000001</v>
      </c>
      <c r="L6" s="805">
        <v>1.1046499999999999</v>
      </c>
    </row>
    <row r="7" spans="1:14" x14ac:dyDescent="0.25">
      <c r="A7" s="22">
        <v>4</v>
      </c>
      <c r="B7" s="47">
        <v>-1.7</v>
      </c>
      <c r="C7" s="805">
        <v>-1.97227</v>
      </c>
      <c r="D7" s="805">
        <v>-0.65959000000000001</v>
      </c>
      <c r="E7" s="805">
        <v>0.26807999999999998</v>
      </c>
      <c r="F7" s="805">
        <v>0.80837000000000003</v>
      </c>
      <c r="G7" s="805">
        <v>0.96977000000000002</v>
      </c>
      <c r="H7" s="805">
        <v>1.0751299999999999</v>
      </c>
      <c r="I7" s="805">
        <v>1.1162799999999999</v>
      </c>
      <c r="J7" s="805">
        <v>1.14042</v>
      </c>
      <c r="K7" s="805">
        <v>1.1547700000000001</v>
      </c>
      <c r="L7" s="805">
        <v>1.16534</v>
      </c>
    </row>
    <row r="8" spans="1:14" x14ac:dyDescent="0.25">
      <c r="A8" s="22">
        <v>5</v>
      </c>
      <c r="B8" s="47">
        <v>-1.6</v>
      </c>
      <c r="C8" s="805">
        <v>-1.9621299999999999</v>
      </c>
      <c r="D8" s="805">
        <v>-0.67532000000000003</v>
      </c>
      <c r="E8" s="805">
        <v>0.25422</v>
      </c>
      <c r="F8" s="805">
        <v>0.81720000000000004</v>
      </c>
      <c r="G8" s="805">
        <v>0.99417999999999995</v>
      </c>
      <c r="H8" s="805">
        <v>1.1156600000000001</v>
      </c>
      <c r="I8" s="805">
        <v>1.16584</v>
      </c>
      <c r="J8" s="805">
        <v>1.1968000000000001</v>
      </c>
      <c r="K8" s="805">
        <v>1.21618</v>
      </c>
      <c r="L8" s="805">
        <v>1.23132</v>
      </c>
    </row>
    <row r="9" spans="1:14" x14ac:dyDescent="0.25">
      <c r="A9" s="22">
        <v>6</v>
      </c>
      <c r="B9" s="47">
        <v>-1.5</v>
      </c>
      <c r="C9" s="805">
        <v>-1.9508300000000001</v>
      </c>
      <c r="D9" s="805">
        <v>-0.6905</v>
      </c>
      <c r="E9" s="805">
        <v>0.23996000000000001</v>
      </c>
      <c r="F9" s="805">
        <v>0.82516</v>
      </c>
      <c r="G9" s="805">
        <v>1.0181</v>
      </c>
      <c r="H9" s="805">
        <v>1.15682</v>
      </c>
      <c r="I9" s="805">
        <v>1.21716</v>
      </c>
      <c r="J9" s="805">
        <v>1.2561100000000001</v>
      </c>
      <c r="K9" s="805">
        <v>1.2816700000000001</v>
      </c>
      <c r="L9" s="805">
        <v>1.3027899999999999</v>
      </c>
    </row>
    <row r="10" spans="1:14" x14ac:dyDescent="0.25">
      <c r="A10" s="22">
        <v>7</v>
      </c>
      <c r="B10" s="47">
        <v>-1.4</v>
      </c>
      <c r="C10" s="805">
        <v>-1.9383600000000001</v>
      </c>
      <c r="D10" s="805">
        <v>-0.70511999999999997</v>
      </c>
      <c r="E10" s="805">
        <v>0.22534999999999999</v>
      </c>
      <c r="F10" s="805">
        <v>0.83223000000000003</v>
      </c>
      <c r="G10" s="805">
        <v>1.0414399999999999</v>
      </c>
      <c r="H10" s="805">
        <v>1.19842</v>
      </c>
      <c r="I10" s="805">
        <v>1.26999</v>
      </c>
      <c r="J10" s="805">
        <v>1.3181499999999999</v>
      </c>
      <c r="K10" s="805">
        <v>1.35114</v>
      </c>
      <c r="L10" s="805">
        <v>1.37981</v>
      </c>
    </row>
    <row r="11" spans="1:14" x14ac:dyDescent="0.25">
      <c r="A11" s="22">
        <v>8</v>
      </c>
      <c r="B11" s="47">
        <v>-1.3</v>
      </c>
      <c r="C11" s="805">
        <v>-1.92472</v>
      </c>
      <c r="D11" s="805">
        <v>-0.71914999999999996</v>
      </c>
      <c r="E11" s="805">
        <v>0.2104</v>
      </c>
      <c r="F11" s="805">
        <v>0.83840999999999999</v>
      </c>
      <c r="G11" s="805">
        <v>1.06413</v>
      </c>
      <c r="H11" s="805">
        <v>1.24028</v>
      </c>
      <c r="I11" s="805">
        <v>1.32412</v>
      </c>
      <c r="J11" s="805">
        <v>1.3826700000000001</v>
      </c>
      <c r="K11" s="805">
        <v>1.42439</v>
      </c>
      <c r="L11" s="805">
        <v>1.4623200000000001</v>
      </c>
    </row>
    <row r="12" spans="1:14" x14ac:dyDescent="0.25">
      <c r="A12" s="22">
        <v>9</v>
      </c>
      <c r="B12" s="47">
        <v>-1.2</v>
      </c>
      <c r="C12" s="805">
        <v>-1.9099200000000001</v>
      </c>
      <c r="D12" s="805">
        <v>-0.73257000000000005</v>
      </c>
      <c r="E12" s="805">
        <v>0.19517000000000001</v>
      </c>
      <c r="F12" s="805">
        <v>0.84369000000000005</v>
      </c>
      <c r="G12" s="805">
        <v>1.0860799999999999</v>
      </c>
      <c r="H12" s="805">
        <v>1.2822499999999999</v>
      </c>
      <c r="I12" s="805">
        <v>1.3792899999999999</v>
      </c>
      <c r="J12" s="805">
        <v>1.4494199999999999</v>
      </c>
      <c r="K12" s="805">
        <v>1.5011399999999999</v>
      </c>
      <c r="L12" s="805">
        <v>1.55016</v>
      </c>
    </row>
    <row r="13" spans="1:14" x14ac:dyDescent="0.25">
      <c r="A13" s="22">
        <v>10</v>
      </c>
      <c r="B13" s="47">
        <v>-1.1000000000000001</v>
      </c>
      <c r="C13" s="805">
        <v>-1.89395</v>
      </c>
      <c r="D13" s="805">
        <v>-0.74536999999999998</v>
      </c>
      <c r="E13" s="805">
        <v>0.17968000000000001</v>
      </c>
      <c r="F13" s="805">
        <v>0.84809000000000001</v>
      </c>
      <c r="G13" s="805">
        <v>1.1072599999999999</v>
      </c>
      <c r="H13" s="805">
        <v>1.3241400000000001</v>
      </c>
      <c r="I13" s="805">
        <v>1.43529</v>
      </c>
      <c r="J13" s="805">
        <v>1.5180800000000001</v>
      </c>
      <c r="K13" s="805">
        <v>1.5810999999999999</v>
      </c>
      <c r="L13" s="805">
        <v>1.6430499999999999</v>
      </c>
    </row>
    <row r="14" spans="1:14" x14ac:dyDescent="0.25">
      <c r="A14" s="22">
        <v>11</v>
      </c>
      <c r="B14" s="47">
        <v>-1</v>
      </c>
      <c r="C14" s="805">
        <v>-1.87683</v>
      </c>
      <c r="D14" s="805">
        <v>-0.75751999999999997</v>
      </c>
      <c r="E14" s="805">
        <v>0.16397</v>
      </c>
      <c r="F14" s="805">
        <v>0.85160999999999998</v>
      </c>
      <c r="G14" s="805">
        <v>1.1276200000000001</v>
      </c>
      <c r="H14" s="805">
        <v>1.3658399999999999</v>
      </c>
      <c r="I14" s="805">
        <v>1.4918800000000001</v>
      </c>
      <c r="J14" s="805">
        <v>1.5883799999999999</v>
      </c>
      <c r="K14" s="805">
        <v>1.6638999999999999</v>
      </c>
      <c r="L14" s="805">
        <v>1.7406200000000001</v>
      </c>
    </row>
    <row r="15" spans="1:14" x14ac:dyDescent="0.25">
      <c r="A15" s="22">
        <v>12</v>
      </c>
      <c r="B15" s="47">
        <v>-0.90000000000000147</v>
      </c>
      <c r="C15" s="805">
        <v>-1.85856</v>
      </c>
      <c r="D15" s="805">
        <v>-0.76902000000000004</v>
      </c>
      <c r="E15" s="805">
        <v>0.14807000000000001</v>
      </c>
      <c r="F15" s="805">
        <v>0.85426000000000002</v>
      </c>
      <c r="G15" s="805">
        <v>1.1471199999999999</v>
      </c>
      <c r="H15" s="805">
        <v>1.4072</v>
      </c>
      <c r="I15" s="805">
        <v>1.5488599999999999</v>
      </c>
      <c r="J15" s="805">
        <v>1.66001</v>
      </c>
      <c r="K15" s="805">
        <v>1.74919</v>
      </c>
      <c r="L15" s="805">
        <v>1.8424400000000001</v>
      </c>
    </row>
    <row r="16" spans="1:14" x14ac:dyDescent="0.25">
      <c r="A16" s="22">
        <v>13</v>
      </c>
      <c r="B16" s="47">
        <v>-0.80000000000000149</v>
      </c>
      <c r="C16" s="805">
        <v>-1.8391599999999999</v>
      </c>
      <c r="D16" s="805">
        <v>-0.77986</v>
      </c>
      <c r="E16" s="805">
        <v>0.13199</v>
      </c>
      <c r="F16" s="805">
        <v>0.85607</v>
      </c>
      <c r="G16" s="805">
        <v>1.16574</v>
      </c>
      <c r="H16" s="805">
        <v>1.4481299999999999</v>
      </c>
      <c r="I16" s="805">
        <v>1.6060399999999999</v>
      </c>
      <c r="J16" s="805">
        <v>1.73271</v>
      </c>
      <c r="K16" s="805">
        <v>1.8366</v>
      </c>
      <c r="L16" s="805">
        <v>1.9480599999999999</v>
      </c>
    </row>
    <row r="17" spans="1:12" x14ac:dyDescent="0.25">
      <c r="A17" s="22">
        <v>14</v>
      </c>
      <c r="B17" s="47">
        <v>-0.70000000000000151</v>
      </c>
      <c r="C17" s="805">
        <v>-1.81864</v>
      </c>
      <c r="D17" s="805">
        <v>-0.79001999999999994</v>
      </c>
      <c r="E17" s="805">
        <v>0.11577999999999999</v>
      </c>
      <c r="F17" s="805">
        <v>0.85702999999999996</v>
      </c>
      <c r="G17" s="805">
        <v>1.18347</v>
      </c>
      <c r="H17" s="805">
        <v>1.4885200000000001</v>
      </c>
      <c r="I17" s="805">
        <v>1.6632499999999999</v>
      </c>
      <c r="J17" s="805">
        <v>1.8062100000000001</v>
      </c>
      <c r="K17" s="805">
        <v>1.9258</v>
      </c>
      <c r="L17" s="805">
        <v>2.05701</v>
      </c>
    </row>
    <row r="18" spans="1:12" x14ac:dyDescent="0.25">
      <c r="A18" s="22">
        <v>15</v>
      </c>
      <c r="B18" s="47">
        <v>-0.60000000000000153</v>
      </c>
      <c r="C18" s="805">
        <v>-1.79701</v>
      </c>
      <c r="D18" s="805">
        <v>-0.79949999999999999</v>
      </c>
      <c r="E18" s="805">
        <v>9.9449999999999997E-2</v>
      </c>
      <c r="F18" s="805">
        <v>0.85718000000000005</v>
      </c>
      <c r="G18" s="805">
        <v>1.20028</v>
      </c>
      <c r="H18" s="805">
        <v>1.5283</v>
      </c>
      <c r="I18" s="805">
        <v>1.7203299999999999</v>
      </c>
      <c r="J18" s="805">
        <v>1.88029</v>
      </c>
      <c r="K18" s="805">
        <v>2.0164399999999998</v>
      </c>
      <c r="L18" s="805">
        <v>2.1688399999999999</v>
      </c>
    </row>
    <row r="19" spans="1:12" x14ac:dyDescent="0.25">
      <c r="A19" s="22">
        <v>16</v>
      </c>
      <c r="B19" s="47">
        <v>-0.50000000000000155</v>
      </c>
      <c r="C19" s="805">
        <v>-1.7742800000000001</v>
      </c>
      <c r="D19" s="805">
        <v>-0.80828999999999995</v>
      </c>
      <c r="E19" s="805">
        <v>8.3019999999999997E-2</v>
      </c>
      <c r="F19" s="805">
        <v>0.85653000000000001</v>
      </c>
      <c r="G19" s="805">
        <v>1.21618</v>
      </c>
      <c r="H19" s="805">
        <v>1.5673999999999999</v>
      </c>
      <c r="I19" s="805">
        <v>1.7771600000000001</v>
      </c>
      <c r="J19" s="805">
        <v>1.95472</v>
      </c>
      <c r="K19" s="805">
        <v>2.10825</v>
      </c>
      <c r="L19" s="805">
        <v>2.2831100000000002</v>
      </c>
    </row>
    <row r="20" spans="1:12" x14ac:dyDescent="0.25">
      <c r="A20" s="22">
        <v>17</v>
      </c>
      <c r="B20" s="47">
        <v>-0.40000000000000158</v>
      </c>
      <c r="C20" s="805">
        <v>-1.75048</v>
      </c>
      <c r="D20" s="805">
        <v>-0.81637999999999999</v>
      </c>
      <c r="E20" s="805">
        <v>6.651E-2</v>
      </c>
      <c r="F20" s="805">
        <v>0.85507999999999995</v>
      </c>
      <c r="G20" s="805">
        <v>1.2311399999999999</v>
      </c>
      <c r="H20" s="805">
        <v>1.6057399999999999</v>
      </c>
      <c r="I20" s="805">
        <v>1.83361</v>
      </c>
      <c r="J20" s="805">
        <v>2.0293299999999999</v>
      </c>
      <c r="K20" s="805">
        <v>2.20092</v>
      </c>
      <c r="L20" s="805">
        <v>2.3994200000000001</v>
      </c>
    </row>
    <row r="21" spans="1:12" x14ac:dyDescent="0.25">
      <c r="A21" s="22">
        <v>18</v>
      </c>
      <c r="B21" s="47">
        <v>-0.30000000000000154</v>
      </c>
      <c r="C21" s="805">
        <v>-1.7256199999999999</v>
      </c>
      <c r="D21" s="805">
        <v>-0.82377</v>
      </c>
      <c r="E21" s="805">
        <v>4.9930000000000002E-2</v>
      </c>
      <c r="F21" s="805">
        <v>0.85285</v>
      </c>
      <c r="G21" s="805">
        <v>1.24516</v>
      </c>
      <c r="H21" s="805">
        <v>1.6432899999999999</v>
      </c>
      <c r="I21" s="805">
        <v>1.8895900000000001</v>
      </c>
      <c r="J21" s="805">
        <v>2.1039400000000001</v>
      </c>
      <c r="K21" s="805">
        <v>2.2942300000000002</v>
      </c>
      <c r="L21" s="805">
        <v>2.5174099999999999</v>
      </c>
    </row>
    <row r="22" spans="1:12" x14ac:dyDescent="0.25">
      <c r="A22" s="22">
        <v>19</v>
      </c>
      <c r="B22" s="47">
        <v>-0.20000000000000154</v>
      </c>
      <c r="C22" s="805">
        <v>-1.6997100000000001</v>
      </c>
      <c r="D22" s="805">
        <v>-0.83043999999999996</v>
      </c>
      <c r="E22" s="805">
        <v>3.3250000000000002E-2</v>
      </c>
      <c r="F22" s="805">
        <v>0.84985999999999995</v>
      </c>
      <c r="G22" s="805">
        <v>1.25824</v>
      </c>
      <c r="H22" s="805">
        <v>1.67899</v>
      </c>
      <c r="I22" s="805">
        <v>1.94499</v>
      </c>
      <c r="J22" s="805">
        <v>2.1783999999999999</v>
      </c>
      <c r="K22" s="805">
        <v>2.38795</v>
      </c>
      <c r="L22" s="805">
        <v>2.63672</v>
      </c>
    </row>
    <row r="23" spans="1:12" x14ac:dyDescent="0.25">
      <c r="A23" s="22">
        <v>20</v>
      </c>
      <c r="B23" s="47">
        <v>-0.10000000000000153</v>
      </c>
      <c r="C23" s="805">
        <v>-1.67279</v>
      </c>
      <c r="D23" s="805">
        <v>-0.83638999999999997</v>
      </c>
      <c r="E23" s="805">
        <v>1.6619999999999999E-2</v>
      </c>
      <c r="F23" s="805">
        <v>0.84611000000000003</v>
      </c>
      <c r="G23" s="805">
        <v>1.27037</v>
      </c>
      <c r="H23" s="805">
        <v>1.7158</v>
      </c>
      <c r="I23" s="805">
        <v>1.99973</v>
      </c>
      <c r="J23" s="805">
        <v>2.25258</v>
      </c>
      <c r="K23" s="805">
        <v>2.4818699999999998</v>
      </c>
      <c r="L23" s="805">
        <v>2.7570600000000001</v>
      </c>
    </row>
    <row r="24" spans="1:12" x14ac:dyDescent="0.25">
      <c r="A24" s="22">
        <v>21</v>
      </c>
      <c r="B24" s="47">
        <v>0</v>
      </c>
      <c r="C24" s="805">
        <v>-1.6448499999999999</v>
      </c>
      <c r="D24" s="805">
        <v>-0.84162000000000003</v>
      </c>
      <c r="E24" s="805">
        <v>0</v>
      </c>
      <c r="F24" s="805">
        <v>0.84162000000000003</v>
      </c>
      <c r="G24" s="805">
        <v>1.28155</v>
      </c>
      <c r="H24" s="805">
        <v>1.7506900000000001</v>
      </c>
      <c r="I24" s="805">
        <v>2.05375</v>
      </c>
      <c r="J24" s="805">
        <v>2.3263500000000001</v>
      </c>
      <c r="K24" s="805">
        <v>2.5758299999999998</v>
      </c>
      <c r="L24" s="805">
        <v>2.8781599999999998</v>
      </c>
    </row>
    <row r="25" spans="1:12" x14ac:dyDescent="0.25">
      <c r="A25" s="22">
        <v>22</v>
      </c>
      <c r="B25" s="47">
        <v>9.9999999999998479E-2</v>
      </c>
      <c r="C25" s="805">
        <v>-1.6159399999999999</v>
      </c>
      <c r="D25" s="805">
        <v>-0.84611000000000003</v>
      </c>
      <c r="E25" s="805">
        <v>-1.6619999999999999E-2</v>
      </c>
      <c r="F25" s="805">
        <v>0.83638999999999997</v>
      </c>
      <c r="G25" s="805">
        <v>1.2917799999999999</v>
      </c>
      <c r="H25" s="805">
        <v>1.7846200000000001</v>
      </c>
      <c r="I25" s="805">
        <v>2.10697</v>
      </c>
      <c r="J25" s="805">
        <v>2.39961</v>
      </c>
      <c r="K25" s="805">
        <v>2.6696499999999999</v>
      </c>
      <c r="L25" s="805">
        <v>2.9997799999999999</v>
      </c>
    </row>
    <row r="26" spans="1:12" x14ac:dyDescent="0.25">
      <c r="A26" s="22">
        <v>23</v>
      </c>
      <c r="B26" s="47">
        <v>0.19999999999999848</v>
      </c>
      <c r="C26" s="805">
        <v>-1.5860700000000001</v>
      </c>
      <c r="D26" s="805">
        <v>-0.84985999999999995</v>
      </c>
      <c r="E26" s="805">
        <v>-3.3250000000000002E-2</v>
      </c>
      <c r="F26" s="805">
        <v>0.83043999999999996</v>
      </c>
      <c r="G26" s="805">
        <v>1.30105</v>
      </c>
      <c r="H26" s="805">
        <v>1.8175600000000001</v>
      </c>
      <c r="I26" s="805">
        <v>2.1593499999999999</v>
      </c>
      <c r="J26" s="805">
        <v>2.4722599999999999</v>
      </c>
      <c r="K26" s="805">
        <v>2.7632099999999999</v>
      </c>
      <c r="L26" s="805">
        <v>3.1216900000000001</v>
      </c>
    </row>
    <row r="27" spans="1:12" x14ac:dyDescent="0.25">
      <c r="A27" s="22">
        <v>24</v>
      </c>
      <c r="B27" s="47">
        <v>0.29999999999999849</v>
      </c>
      <c r="C27" s="805">
        <v>-1.5552699999999999</v>
      </c>
      <c r="D27" s="805">
        <v>-0.85285</v>
      </c>
      <c r="E27" s="805">
        <v>-4.9930000000000002E-2</v>
      </c>
      <c r="F27" s="805">
        <v>0.82377</v>
      </c>
      <c r="G27" s="805">
        <v>1.3093600000000001</v>
      </c>
      <c r="H27" s="805">
        <v>1.8494900000000001</v>
      </c>
      <c r="I27" s="805">
        <v>2.2108099999999999</v>
      </c>
      <c r="J27" s="805">
        <v>2.5442100000000001</v>
      </c>
      <c r="K27" s="805">
        <v>2.85636</v>
      </c>
      <c r="L27" s="805">
        <v>3.2437100000000001</v>
      </c>
    </row>
    <row r="28" spans="1:12" x14ac:dyDescent="0.25">
      <c r="A28" s="22">
        <v>25</v>
      </c>
      <c r="B28" s="47">
        <v>0.39999999999999847</v>
      </c>
      <c r="C28" s="805">
        <v>-1.5235700000000001</v>
      </c>
      <c r="D28" s="805">
        <v>-0.85507999999999995</v>
      </c>
      <c r="E28" s="805">
        <v>-6.651E-2</v>
      </c>
      <c r="F28" s="805">
        <v>0.81637999999999999</v>
      </c>
      <c r="G28" s="805">
        <v>1.31671</v>
      </c>
      <c r="H28" s="805">
        <v>1.88039</v>
      </c>
      <c r="I28" s="805">
        <v>2.2613300000000001</v>
      </c>
      <c r="J28" s="805">
        <v>2.6153900000000001</v>
      </c>
      <c r="K28" s="805">
        <v>2.9489999999999998</v>
      </c>
      <c r="L28" s="805">
        <v>3.3656600000000001</v>
      </c>
    </row>
    <row r="29" spans="1:12" x14ac:dyDescent="0.25">
      <c r="A29" s="22">
        <v>26</v>
      </c>
      <c r="B29" s="47">
        <v>0.49999999999999845</v>
      </c>
      <c r="C29" s="805">
        <v>-1.4910099999999999</v>
      </c>
      <c r="D29" s="805">
        <v>-0.85653000000000001</v>
      </c>
      <c r="E29" s="805">
        <v>-8.3019999999999997E-2</v>
      </c>
      <c r="F29" s="805">
        <v>0.80828999999999995</v>
      </c>
      <c r="G29" s="805">
        <v>1.3230900000000001</v>
      </c>
      <c r="H29" s="805">
        <v>1.91022</v>
      </c>
      <c r="I29" s="805">
        <v>2.3108399999999998</v>
      </c>
      <c r="J29" s="805">
        <v>2.6857199999999999</v>
      </c>
      <c r="K29" s="805">
        <v>3.0410200000000001</v>
      </c>
      <c r="L29" s="805">
        <v>3.4873699999999999</v>
      </c>
    </row>
    <row r="30" spans="1:12" x14ac:dyDescent="0.25">
      <c r="A30" s="22">
        <v>27</v>
      </c>
      <c r="B30" s="47">
        <v>0.59999999999999842</v>
      </c>
      <c r="C30" s="805">
        <v>-1.4576199999999999</v>
      </c>
      <c r="D30" s="805">
        <v>-0.85718000000000005</v>
      </c>
      <c r="E30" s="805">
        <v>-9.9449999999999997E-2</v>
      </c>
      <c r="F30" s="805">
        <v>0.79949999999999999</v>
      </c>
      <c r="G30" s="805">
        <v>1.3285</v>
      </c>
      <c r="H30" s="805">
        <v>1.93896</v>
      </c>
      <c r="I30" s="805">
        <v>2.3593099999999998</v>
      </c>
      <c r="J30" s="805">
        <v>2.7551399999999999</v>
      </c>
      <c r="K30" s="805">
        <v>3.13232</v>
      </c>
      <c r="L30" s="805">
        <v>3.6087199999999999</v>
      </c>
    </row>
    <row r="31" spans="1:12" x14ac:dyDescent="0.25">
      <c r="A31" s="22">
        <v>28</v>
      </c>
      <c r="B31" s="47">
        <v>0.6999999999999984</v>
      </c>
      <c r="C31" s="805">
        <v>-1.4234500000000001</v>
      </c>
      <c r="D31" s="805">
        <v>-0.85702999999999996</v>
      </c>
      <c r="E31" s="805">
        <v>-0.11577999999999999</v>
      </c>
      <c r="F31" s="805">
        <v>0.79001999999999994</v>
      </c>
      <c r="G31" s="805">
        <v>1.33294</v>
      </c>
      <c r="H31" s="805">
        <v>1.9665999999999999</v>
      </c>
      <c r="I31" s="805">
        <v>2.4066999999999998</v>
      </c>
      <c r="J31" s="805">
        <v>2.8235899999999998</v>
      </c>
      <c r="K31" s="805">
        <v>3.22281</v>
      </c>
      <c r="L31" s="805">
        <v>3.7295699999999998</v>
      </c>
    </row>
    <row r="32" spans="1:12" x14ac:dyDescent="0.25">
      <c r="A32" s="22">
        <v>29</v>
      </c>
      <c r="B32" s="47">
        <v>0.79999999999999838</v>
      </c>
      <c r="C32" s="805">
        <v>-1.38855</v>
      </c>
      <c r="D32" s="805">
        <v>-0.85607</v>
      </c>
      <c r="E32" s="805">
        <v>-0.13199</v>
      </c>
      <c r="F32" s="805">
        <v>0.77986</v>
      </c>
      <c r="G32" s="805">
        <v>1.3364</v>
      </c>
      <c r="H32" s="805">
        <v>1.9931099999999999</v>
      </c>
      <c r="I32" s="805">
        <v>2.4529800000000002</v>
      </c>
      <c r="J32" s="805">
        <v>2.8910100000000001</v>
      </c>
      <c r="K32" s="805">
        <v>3.31243</v>
      </c>
      <c r="L32" s="805">
        <v>3.8498100000000002</v>
      </c>
    </row>
    <row r="33" spans="1:12" x14ac:dyDescent="0.25">
      <c r="A33" s="22">
        <v>30</v>
      </c>
      <c r="B33" s="47">
        <v>0.89999999999999836</v>
      </c>
      <c r="C33" s="805">
        <v>-1.3529899999999999</v>
      </c>
      <c r="D33" s="805">
        <v>-0.85426000000000002</v>
      </c>
      <c r="E33" s="805">
        <v>-0.14807000000000001</v>
      </c>
      <c r="F33" s="805">
        <v>0.76902000000000004</v>
      </c>
      <c r="G33" s="805">
        <v>1.3388899999999999</v>
      </c>
      <c r="H33" s="805">
        <v>2.0184799999999998</v>
      </c>
      <c r="I33" s="805">
        <v>2.4981100000000001</v>
      </c>
      <c r="J33" s="805">
        <v>2.9573499999999999</v>
      </c>
      <c r="K33" s="805">
        <v>3.4010899999999999</v>
      </c>
      <c r="L33" s="805">
        <v>3.9693200000000002</v>
      </c>
    </row>
    <row r="34" spans="1:12" x14ac:dyDescent="0.25">
      <c r="A34" s="22">
        <v>31</v>
      </c>
      <c r="B34" s="47">
        <v>0.99999999999999833</v>
      </c>
      <c r="C34" s="805">
        <v>-1.31684</v>
      </c>
      <c r="D34" s="805">
        <v>-0.85160999999999998</v>
      </c>
      <c r="E34" s="805">
        <v>-0.16397</v>
      </c>
      <c r="F34" s="805">
        <v>0.75751999999999997</v>
      </c>
      <c r="G34" s="805">
        <v>1.34039</v>
      </c>
      <c r="H34" s="805">
        <v>2.0426899999999999</v>
      </c>
      <c r="I34" s="805">
        <v>2.5420600000000002</v>
      </c>
      <c r="J34" s="805">
        <v>3.0225599999999999</v>
      </c>
      <c r="K34" s="805">
        <v>3.48874</v>
      </c>
      <c r="L34" s="805">
        <v>4.0880200000000002</v>
      </c>
    </row>
    <row r="35" spans="1:12" x14ac:dyDescent="0.25">
      <c r="A35" s="22">
        <v>32</v>
      </c>
      <c r="B35" s="47">
        <v>1.1000000000000001</v>
      </c>
      <c r="C35" s="805">
        <v>-1.2801899999999999</v>
      </c>
      <c r="D35" s="805">
        <v>-0.84809000000000001</v>
      </c>
      <c r="E35" s="805">
        <v>-0.17968000000000001</v>
      </c>
      <c r="F35" s="805">
        <v>0.74536999999999998</v>
      </c>
      <c r="G35" s="805">
        <v>1.3409199999999999</v>
      </c>
      <c r="H35" s="805">
        <v>2.0657299999999998</v>
      </c>
      <c r="I35" s="805">
        <v>2.5848</v>
      </c>
      <c r="J35" s="805">
        <v>3.0865999999999998</v>
      </c>
      <c r="K35" s="805">
        <v>3.5752999999999999</v>
      </c>
      <c r="L35" s="805">
        <v>4.2058200000000001</v>
      </c>
    </row>
    <row r="36" spans="1:12" x14ac:dyDescent="0.25">
      <c r="A36" s="22">
        <v>33</v>
      </c>
      <c r="B36" s="47">
        <v>1.2</v>
      </c>
      <c r="C36" s="805">
        <v>-1.2431300000000001</v>
      </c>
      <c r="D36" s="805">
        <v>-0.84369000000000005</v>
      </c>
      <c r="E36" s="805">
        <v>-0.19517000000000001</v>
      </c>
      <c r="F36" s="805">
        <v>0.73257000000000005</v>
      </c>
      <c r="G36" s="805">
        <v>1.3404700000000001</v>
      </c>
      <c r="H36" s="805">
        <v>2.08758</v>
      </c>
      <c r="I36" s="805">
        <v>2.6263100000000001</v>
      </c>
      <c r="J36" s="805">
        <v>3.1494399999999998</v>
      </c>
      <c r="K36" s="805">
        <v>3.66073</v>
      </c>
      <c r="L36" s="805">
        <v>4.3226300000000002</v>
      </c>
    </row>
    <row r="37" spans="1:12" x14ac:dyDescent="0.25">
      <c r="A37" s="22">
        <v>34</v>
      </c>
      <c r="B37" s="47">
        <v>1.3</v>
      </c>
      <c r="C37" s="805">
        <v>-1.2057800000000001</v>
      </c>
      <c r="D37" s="805">
        <v>-0.83840999999999999</v>
      </c>
      <c r="E37" s="805">
        <v>-0.2104</v>
      </c>
      <c r="F37" s="805">
        <v>0.71914999999999996</v>
      </c>
      <c r="G37" s="805">
        <v>1.33904</v>
      </c>
      <c r="H37" s="805">
        <v>2.1082299999999998</v>
      </c>
      <c r="I37" s="805">
        <v>2.6665700000000001</v>
      </c>
      <c r="J37" s="805">
        <v>3.2110300000000001</v>
      </c>
      <c r="K37" s="805">
        <v>3.7449699999999999</v>
      </c>
      <c r="L37" s="805">
        <v>4.4383900000000001</v>
      </c>
    </row>
    <row r="38" spans="1:12" x14ac:dyDescent="0.25">
      <c r="A38" s="22">
        <v>35</v>
      </c>
      <c r="B38" s="47">
        <v>1.4</v>
      </c>
      <c r="C38" s="805">
        <v>-1.1682699999999999</v>
      </c>
      <c r="D38" s="805">
        <v>-0.83223000000000003</v>
      </c>
      <c r="E38" s="805">
        <v>-0.22534999999999999</v>
      </c>
      <c r="F38" s="805">
        <v>0.70511999999999997</v>
      </c>
      <c r="G38" s="805">
        <v>1.3366499999999999</v>
      </c>
      <c r="H38" s="805">
        <v>2.1276799999999998</v>
      </c>
      <c r="I38" s="805">
        <v>2.7055600000000002</v>
      </c>
      <c r="J38" s="805">
        <v>3.2713399999999999</v>
      </c>
      <c r="K38" s="805">
        <v>3.8279800000000002</v>
      </c>
      <c r="L38" s="805">
        <v>4.5530400000000002</v>
      </c>
    </row>
    <row r="39" spans="1:12" x14ac:dyDescent="0.25">
      <c r="A39" s="22">
        <v>36</v>
      </c>
      <c r="B39" s="47">
        <v>1.5</v>
      </c>
      <c r="C39" s="805">
        <v>-1.1307499999999999</v>
      </c>
      <c r="D39" s="805">
        <v>-0.82516</v>
      </c>
      <c r="E39" s="805">
        <v>-0.23996000000000001</v>
      </c>
      <c r="F39" s="805">
        <v>0.6905</v>
      </c>
      <c r="G39" s="805">
        <v>1.3332999999999999</v>
      </c>
      <c r="H39" s="805">
        <v>2.1459100000000002</v>
      </c>
      <c r="I39" s="805">
        <v>2.7432500000000002</v>
      </c>
      <c r="J39" s="805">
        <v>3.3303500000000001</v>
      </c>
      <c r="K39" s="805">
        <v>3.9097300000000001</v>
      </c>
      <c r="L39" s="805">
        <v>4.6665099999999997</v>
      </c>
    </row>
    <row r="40" spans="1:12" x14ac:dyDescent="0.25">
      <c r="A40" s="22">
        <v>37</v>
      </c>
      <c r="B40" s="47">
        <v>1.6</v>
      </c>
      <c r="C40" s="805">
        <v>-1.09338</v>
      </c>
      <c r="D40" s="805">
        <v>-0.81720000000000004</v>
      </c>
      <c r="E40" s="805">
        <v>-0.25422</v>
      </c>
      <c r="F40" s="805">
        <v>0.67532000000000003</v>
      </c>
      <c r="G40" s="805">
        <v>1.329</v>
      </c>
      <c r="H40" s="805">
        <v>2.1629299999999998</v>
      </c>
      <c r="I40" s="805">
        <v>2.7796400000000001</v>
      </c>
      <c r="J40" s="805">
        <v>3.3880400000000002</v>
      </c>
      <c r="K40" s="805">
        <v>3.9901599999999999</v>
      </c>
      <c r="L40" s="805">
        <v>4.7787499999999996</v>
      </c>
    </row>
    <row r="41" spans="1:12" x14ac:dyDescent="0.25">
      <c r="A41" s="22">
        <v>38</v>
      </c>
      <c r="B41" s="47">
        <v>1.7</v>
      </c>
      <c r="C41" s="805">
        <v>-1.0563100000000001</v>
      </c>
      <c r="D41" s="805">
        <v>-0.80837000000000003</v>
      </c>
      <c r="E41" s="805">
        <v>-0.26807999999999998</v>
      </c>
      <c r="F41" s="805">
        <v>0.65959000000000001</v>
      </c>
      <c r="G41" s="805">
        <v>1.32376</v>
      </c>
      <c r="H41" s="805">
        <v>2.1787299999999998</v>
      </c>
      <c r="I41" s="805">
        <v>2.8147199999999999</v>
      </c>
      <c r="J41" s="805">
        <v>3.4443800000000002</v>
      </c>
      <c r="K41" s="805">
        <v>4.0692599999999999</v>
      </c>
      <c r="L41" s="805">
        <v>4.88971</v>
      </c>
    </row>
    <row r="42" spans="1:12" x14ac:dyDescent="0.25">
      <c r="A42" s="22">
        <v>39</v>
      </c>
      <c r="B42" s="47">
        <v>1.8</v>
      </c>
      <c r="C42" s="805">
        <v>-1.01973</v>
      </c>
      <c r="D42" s="805">
        <v>-0.79867999999999995</v>
      </c>
      <c r="E42" s="805">
        <v>-0.28149999999999997</v>
      </c>
      <c r="F42" s="805">
        <v>0.64334999999999998</v>
      </c>
      <c r="G42" s="805">
        <v>1.3176000000000001</v>
      </c>
      <c r="H42" s="805">
        <v>2.1933199999999999</v>
      </c>
      <c r="I42" s="805">
        <v>2.8484799999999999</v>
      </c>
      <c r="J42" s="805">
        <v>3.4993500000000002</v>
      </c>
      <c r="K42" s="805">
        <v>4.1470000000000002</v>
      </c>
      <c r="L42" s="805">
        <v>4.9993699999999999</v>
      </c>
    </row>
    <row r="43" spans="1:12" x14ac:dyDescent="0.25">
      <c r="A43" s="22">
        <v>40</v>
      </c>
      <c r="B43" s="47">
        <v>1.9</v>
      </c>
      <c r="C43" s="805">
        <v>-0.98380999999999996</v>
      </c>
      <c r="D43" s="805">
        <v>-0.78815999999999997</v>
      </c>
      <c r="E43" s="805">
        <v>-0.29443000000000003</v>
      </c>
      <c r="F43" s="805">
        <v>0.62661999999999995</v>
      </c>
      <c r="G43" s="805">
        <v>1.31054</v>
      </c>
      <c r="H43" s="805">
        <v>2.2067000000000001</v>
      </c>
      <c r="I43" s="805">
        <v>2.8809100000000001</v>
      </c>
      <c r="J43" s="805">
        <v>3.5529500000000001</v>
      </c>
      <c r="K43" s="805">
        <v>4.2233599999999996</v>
      </c>
      <c r="L43" s="805">
        <v>5.1076800000000002</v>
      </c>
    </row>
    <row r="44" spans="1:12" x14ac:dyDescent="0.25">
      <c r="A44" s="22">
        <v>41</v>
      </c>
      <c r="B44" s="47">
        <v>2</v>
      </c>
      <c r="C44" s="805">
        <v>-0.94871000000000005</v>
      </c>
      <c r="D44" s="805">
        <v>-0.77685999999999999</v>
      </c>
      <c r="E44" s="805">
        <v>-0.30685000000000001</v>
      </c>
      <c r="F44" s="805">
        <v>0.60943999999999998</v>
      </c>
      <c r="G44" s="805">
        <v>1.3025899999999999</v>
      </c>
      <c r="H44" s="805">
        <v>2.21888</v>
      </c>
      <c r="I44" s="805">
        <v>2.9120200000000001</v>
      </c>
      <c r="J44" s="805">
        <v>3.6051700000000002</v>
      </c>
      <c r="K44" s="805">
        <v>4.2983200000000004</v>
      </c>
      <c r="L44" s="805">
        <v>5.2146100000000004</v>
      </c>
    </row>
    <row r="45" spans="1:12" x14ac:dyDescent="0.25">
      <c r="A45" s="22">
        <v>42</v>
      </c>
      <c r="B45" s="47">
        <v>2.1</v>
      </c>
      <c r="C45" s="805">
        <v>-0.91457999999999995</v>
      </c>
      <c r="D45" s="805">
        <v>-0.76482000000000006</v>
      </c>
      <c r="E45" s="805">
        <v>-0.31872</v>
      </c>
      <c r="F45" s="805">
        <v>0.59182999999999997</v>
      </c>
      <c r="G45" s="805">
        <v>1.2937700000000001</v>
      </c>
      <c r="H45" s="805">
        <v>2.22986</v>
      </c>
      <c r="I45" s="805">
        <v>2.9418099999999998</v>
      </c>
      <c r="J45" s="805">
        <v>3.6560000000000001</v>
      </c>
      <c r="K45" s="805">
        <v>4.3718599999999999</v>
      </c>
      <c r="L45" s="805">
        <v>5.3201400000000003</v>
      </c>
    </row>
    <row r="46" spans="1:12" x14ac:dyDescent="0.25">
      <c r="A46" s="22">
        <v>43</v>
      </c>
      <c r="B46" s="47">
        <v>2.2000000000000002</v>
      </c>
      <c r="C46" s="805">
        <v>-0.88156000000000001</v>
      </c>
      <c r="D46" s="805">
        <v>-0.75210999999999995</v>
      </c>
      <c r="E46" s="805">
        <v>-0.32999000000000001</v>
      </c>
      <c r="F46" s="805">
        <v>0.57382999999999995</v>
      </c>
      <c r="G46" s="805">
        <v>1.2841199999999999</v>
      </c>
      <c r="H46" s="805">
        <v>2.2396699999999998</v>
      </c>
      <c r="I46" s="805">
        <v>2.9702799999999998</v>
      </c>
      <c r="J46" s="805">
        <v>3.7054299999999998</v>
      </c>
      <c r="K46" s="805">
        <v>4.4439799999999998</v>
      </c>
      <c r="L46" s="805">
        <v>5.4242600000000003</v>
      </c>
    </row>
    <row r="47" spans="1:12" x14ac:dyDescent="0.25">
      <c r="A47" s="22">
        <v>44</v>
      </c>
      <c r="B47" s="47">
        <v>2.2999999999999998</v>
      </c>
      <c r="C47" s="805">
        <v>-0.84975999999999996</v>
      </c>
      <c r="D47" s="805">
        <v>-0.73880000000000001</v>
      </c>
      <c r="E47" s="805">
        <v>-0.34062999999999999</v>
      </c>
      <c r="F47" s="805">
        <v>0.55549000000000004</v>
      </c>
      <c r="G47" s="805">
        <v>1.2736499999999999</v>
      </c>
      <c r="H47" s="805">
        <v>2.24831</v>
      </c>
      <c r="I47" s="805">
        <v>2.9974400000000001</v>
      </c>
      <c r="J47" s="805">
        <v>3.7534700000000001</v>
      </c>
      <c r="K47" s="805">
        <v>4.5146699999999997</v>
      </c>
      <c r="L47" s="805">
        <v>5.5269399999999997</v>
      </c>
    </row>
    <row r="48" spans="1:12" x14ac:dyDescent="0.25">
      <c r="A48" s="22">
        <v>45</v>
      </c>
      <c r="B48" s="47">
        <v>2.4</v>
      </c>
      <c r="C48" s="805">
        <v>-0.81927000000000005</v>
      </c>
      <c r="D48" s="805">
        <v>-0.72494999999999998</v>
      </c>
      <c r="E48" s="805">
        <v>-0.35061999999999999</v>
      </c>
      <c r="F48" s="805">
        <v>0.53683000000000003</v>
      </c>
      <c r="G48" s="805">
        <v>1.2624</v>
      </c>
      <c r="H48" s="805">
        <v>2.2558099999999999</v>
      </c>
      <c r="I48" s="805">
        <v>3.0232999999999999</v>
      </c>
      <c r="J48" s="805">
        <v>3.8001299999999998</v>
      </c>
      <c r="K48" s="805">
        <v>4.5839299999999996</v>
      </c>
      <c r="L48" s="805">
        <v>5.6281800000000004</v>
      </c>
    </row>
    <row r="49" spans="1:12" x14ac:dyDescent="0.25">
      <c r="A49" s="22">
        <v>46</v>
      </c>
      <c r="B49" s="47">
        <v>2.5</v>
      </c>
      <c r="C49" s="805">
        <v>-0.79015000000000002</v>
      </c>
      <c r="D49" s="805">
        <v>-0.71067000000000002</v>
      </c>
      <c r="E49" s="805">
        <v>-0.35992000000000002</v>
      </c>
      <c r="F49" s="805">
        <v>0.51788999999999996</v>
      </c>
      <c r="G49" s="805">
        <v>1.2503899999999999</v>
      </c>
      <c r="H49" s="805">
        <v>2.2621699999999998</v>
      </c>
      <c r="I49" s="805">
        <v>3.0478700000000001</v>
      </c>
      <c r="J49" s="805">
        <v>3.8454000000000002</v>
      </c>
      <c r="K49" s="805">
        <v>4.6517600000000003</v>
      </c>
      <c r="L49" s="805">
        <v>5.7279600000000004</v>
      </c>
    </row>
    <row r="50" spans="1:12" x14ac:dyDescent="0.25">
      <c r="A50" s="22">
        <v>47</v>
      </c>
      <c r="B50" s="47">
        <v>2.6</v>
      </c>
      <c r="C50" s="805">
        <v>-0.76241999999999999</v>
      </c>
      <c r="D50" s="805">
        <v>-0.69601999999999997</v>
      </c>
      <c r="E50" s="805">
        <v>-0.36852000000000001</v>
      </c>
      <c r="F50" s="805">
        <v>0.49872300000000003</v>
      </c>
      <c r="G50" s="805">
        <v>1.23766</v>
      </c>
      <c r="H50" s="805">
        <v>2.2674300000000001</v>
      </c>
      <c r="I50" s="805">
        <v>3.0711599999999999</v>
      </c>
      <c r="J50" s="805">
        <v>3.8893</v>
      </c>
      <c r="K50" s="805">
        <v>4.7181499999999996</v>
      </c>
      <c r="L50" s="805">
        <v>5.8262900000000002</v>
      </c>
    </row>
    <row r="51" spans="1:12" x14ac:dyDescent="0.25">
      <c r="A51" s="22">
        <v>48</v>
      </c>
      <c r="B51" s="47">
        <v>2.7</v>
      </c>
      <c r="C51" s="805">
        <v>-0.73609999999999998</v>
      </c>
      <c r="D51" s="805">
        <v>-0.68110999999999999</v>
      </c>
      <c r="E51" s="805">
        <v>-0.37640000000000001</v>
      </c>
      <c r="F51" s="805">
        <v>0.47933999999999999</v>
      </c>
      <c r="G51" s="805">
        <v>1.2242200000000001</v>
      </c>
      <c r="H51" s="805">
        <v>2.2715999999999998</v>
      </c>
      <c r="I51" s="805">
        <v>3.0931999999999999</v>
      </c>
      <c r="J51" s="805">
        <v>3.9318300000000002</v>
      </c>
      <c r="K51" s="805">
        <v>4.7831299999999999</v>
      </c>
      <c r="L51" s="805">
        <v>5.9231600000000002</v>
      </c>
    </row>
    <row r="52" spans="1:12" x14ac:dyDescent="0.25">
      <c r="A52" s="22">
        <v>49</v>
      </c>
      <c r="B52" s="47">
        <v>2.8</v>
      </c>
      <c r="C52" s="805">
        <v>-0.71115600000000001</v>
      </c>
      <c r="D52" s="805">
        <v>-0.66603000000000001</v>
      </c>
      <c r="E52" s="805">
        <v>-0.38352999999999998</v>
      </c>
      <c r="F52" s="805">
        <v>0.45979999999999999</v>
      </c>
      <c r="G52" s="805">
        <v>1.2101299999999999</v>
      </c>
      <c r="H52" s="805">
        <v>2.2747000000000002</v>
      </c>
      <c r="I52" s="805">
        <v>3.1139899999999998</v>
      </c>
      <c r="J52" s="805">
        <v>3.9730099999999999</v>
      </c>
      <c r="K52" s="805">
        <v>4.8466899999999997</v>
      </c>
      <c r="L52" s="805">
        <v>6.01858</v>
      </c>
    </row>
    <row r="53" spans="1:12" x14ac:dyDescent="0.25">
      <c r="A53" s="22">
        <v>50</v>
      </c>
      <c r="B53" s="47">
        <v>2.9</v>
      </c>
      <c r="C53" s="805">
        <v>-0.68759000000000003</v>
      </c>
      <c r="D53" s="805">
        <v>-0.65085999999999999</v>
      </c>
      <c r="E53" s="805">
        <v>-0.38990999999999998</v>
      </c>
      <c r="F53" s="805">
        <v>0.44014999999999999</v>
      </c>
      <c r="G53" s="805">
        <v>1.19539</v>
      </c>
      <c r="H53" s="805">
        <v>2.2767599999999999</v>
      </c>
      <c r="I53" s="805">
        <v>3.1335600000000001</v>
      </c>
      <c r="J53" s="805">
        <v>4.0128599999999999</v>
      </c>
      <c r="K53" s="805">
        <v>4.9088399999999996</v>
      </c>
      <c r="L53" s="805">
        <v>6.1125400000000001</v>
      </c>
    </row>
    <row r="54" spans="1:12" x14ac:dyDescent="0.25">
      <c r="A54" s="22">
        <v>51</v>
      </c>
      <c r="B54" s="47">
        <v>3</v>
      </c>
      <c r="C54" s="805">
        <v>-0.66532000000000002</v>
      </c>
      <c r="D54" s="805">
        <v>-0.63568999999999998</v>
      </c>
      <c r="E54" s="805">
        <v>-0.39554</v>
      </c>
      <c r="F54" s="805">
        <v>0.4204</v>
      </c>
      <c r="G54" s="805">
        <v>1.1800600000000001</v>
      </c>
      <c r="H54" s="805">
        <v>2.2778</v>
      </c>
      <c r="I54" s="805">
        <v>3.1519300000000001</v>
      </c>
      <c r="J54" s="805">
        <v>4.05138</v>
      </c>
      <c r="K54" s="805">
        <v>4.9695900000000002</v>
      </c>
      <c r="L54" s="805">
        <v>6.2050599999999996</v>
      </c>
    </row>
    <row r="55" spans="1:12" x14ac:dyDescent="0.25">
      <c r="A55" s="21"/>
      <c r="B55" s="2"/>
      <c r="C55" s="2"/>
    </row>
    <row r="56" spans="1:12" x14ac:dyDescent="0.25">
      <c r="A56" s="33" t="s">
        <v>113</v>
      </c>
      <c r="B56" s="2"/>
      <c r="C56" s="2"/>
    </row>
    <row r="57" spans="1:12" x14ac:dyDescent="0.25">
      <c r="A57" s="21"/>
      <c r="B57" s="2" t="s">
        <v>114</v>
      </c>
      <c r="C57" t="s">
        <v>115</v>
      </c>
    </row>
    <row r="58" spans="1:12" x14ac:dyDescent="0.25">
      <c r="A58" s="21"/>
      <c r="B58" s="34">
        <v>10</v>
      </c>
      <c r="C58" s="35">
        <v>2.036</v>
      </c>
    </row>
    <row r="59" spans="1:12" x14ac:dyDescent="0.25">
      <c r="A59" s="21"/>
      <c r="B59" s="34">
        <v>11</v>
      </c>
      <c r="C59" s="35">
        <v>2.0880000000000001</v>
      </c>
    </row>
    <row r="60" spans="1:12" x14ac:dyDescent="0.25">
      <c r="A60" s="21"/>
      <c r="B60" s="34">
        <v>12</v>
      </c>
      <c r="C60" s="35">
        <v>2.1339999999999999</v>
      </c>
    </row>
    <row r="61" spans="1:12" x14ac:dyDescent="0.25">
      <c r="B61" s="34">
        <v>13</v>
      </c>
      <c r="C61" s="35">
        <v>2.1749999999999998</v>
      </c>
    </row>
    <row r="62" spans="1:12" x14ac:dyDescent="0.25">
      <c r="B62" s="34">
        <v>14</v>
      </c>
      <c r="C62" s="35">
        <v>2.2130000000000001</v>
      </c>
    </row>
    <row r="63" spans="1:12" x14ac:dyDescent="0.25">
      <c r="B63" s="34">
        <v>15</v>
      </c>
      <c r="C63" s="35">
        <v>2.2469999999999999</v>
      </c>
    </row>
    <row r="64" spans="1:12" x14ac:dyDescent="0.25">
      <c r="B64" s="34">
        <v>16</v>
      </c>
      <c r="C64" s="35">
        <v>2.2789999999999999</v>
      </c>
    </row>
    <row r="65" spans="2:3" x14ac:dyDescent="0.25">
      <c r="B65" s="34">
        <v>17</v>
      </c>
      <c r="C65" s="35">
        <v>2.3090000000000002</v>
      </c>
    </row>
    <row r="66" spans="2:3" x14ac:dyDescent="0.25">
      <c r="B66" s="34">
        <v>18</v>
      </c>
      <c r="C66" s="35">
        <v>2.335</v>
      </c>
    </row>
    <row r="67" spans="2:3" x14ac:dyDescent="0.25">
      <c r="B67" s="34">
        <v>19</v>
      </c>
      <c r="C67" s="35">
        <v>2.3610000000000002</v>
      </c>
    </row>
    <row r="68" spans="2:3" x14ac:dyDescent="0.25">
      <c r="B68" s="34">
        <v>20</v>
      </c>
      <c r="C68" s="35">
        <v>2.3849999999999998</v>
      </c>
    </row>
    <row r="69" spans="2:3" x14ac:dyDescent="0.25">
      <c r="B69" s="34">
        <v>21</v>
      </c>
      <c r="C69" s="35">
        <v>2.4079999999999999</v>
      </c>
    </row>
    <row r="70" spans="2:3" x14ac:dyDescent="0.25">
      <c r="B70" s="34">
        <v>22</v>
      </c>
      <c r="C70" s="35">
        <v>2.4289999999999998</v>
      </c>
    </row>
    <row r="71" spans="2:3" x14ac:dyDescent="0.25">
      <c r="B71" s="34">
        <v>23</v>
      </c>
      <c r="C71" s="35">
        <v>2.448</v>
      </c>
    </row>
    <row r="72" spans="2:3" x14ac:dyDescent="0.25">
      <c r="B72" s="34">
        <v>24</v>
      </c>
      <c r="C72" s="35">
        <v>2.4670000000000001</v>
      </c>
    </row>
    <row r="73" spans="2:3" x14ac:dyDescent="0.25">
      <c r="B73" s="34">
        <v>25</v>
      </c>
      <c r="C73" s="35">
        <v>2.4860000000000002</v>
      </c>
    </row>
    <row r="74" spans="2:3" x14ac:dyDescent="0.25">
      <c r="B74" s="34">
        <v>26</v>
      </c>
      <c r="C74" s="35">
        <v>2.5019999999999998</v>
      </c>
    </row>
    <row r="75" spans="2:3" x14ac:dyDescent="0.25">
      <c r="B75" s="34">
        <v>27</v>
      </c>
      <c r="C75" s="35">
        <v>2.5190000000000001</v>
      </c>
    </row>
    <row r="76" spans="2:3" x14ac:dyDescent="0.25">
      <c r="B76" s="34">
        <v>28</v>
      </c>
      <c r="C76" s="35">
        <v>2.5339999999999998</v>
      </c>
    </row>
    <row r="77" spans="2:3" x14ac:dyDescent="0.25">
      <c r="B77" s="34">
        <v>29</v>
      </c>
      <c r="C77" s="35">
        <v>2.5489999999999999</v>
      </c>
    </row>
    <row r="78" spans="2:3" x14ac:dyDescent="0.25">
      <c r="B78" s="34">
        <v>30</v>
      </c>
      <c r="C78" s="35">
        <v>2.5630000000000002</v>
      </c>
    </row>
    <row r="79" spans="2:3" x14ac:dyDescent="0.25">
      <c r="B79" s="34">
        <v>31</v>
      </c>
      <c r="C79" s="35">
        <v>2.577</v>
      </c>
    </row>
    <row r="80" spans="2:3" x14ac:dyDescent="0.25">
      <c r="B80" s="34">
        <v>32</v>
      </c>
      <c r="C80" s="35">
        <v>2.5910000000000002</v>
      </c>
    </row>
    <row r="81" spans="2:3" x14ac:dyDescent="0.25">
      <c r="B81" s="34">
        <v>33</v>
      </c>
      <c r="C81" s="35">
        <v>2.6040000000000001</v>
      </c>
    </row>
    <row r="82" spans="2:3" x14ac:dyDescent="0.25">
      <c r="B82" s="34">
        <v>34</v>
      </c>
      <c r="C82" s="35">
        <v>2.6160000000000001</v>
      </c>
    </row>
    <row r="83" spans="2:3" x14ac:dyDescent="0.25">
      <c r="B83" s="34">
        <v>35</v>
      </c>
      <c r="C83" s="35">
        <v>2.6280000000000001</v>
      </c>
    </row>
    <row r="84" spans="2:3" x14ac:dyDescent="0.25">
      <c r="B84" s="34">
        <v>36</v>
      </c>
      <c r="C84" s="35">
        <v>2.6389999999999998</v>
      </c>
    </row>
    <row r="85" spans="2:3" x14ac:dyDescent="0.25">
      <c r="B85" s="34">
        <v>37</v>
      </c>
      <c r="C85" s="35">
        <v>2.65</v>
      </c>
    </row>
    <row r="86" spans="2:3" x14ac:dyDescent="0.25">
      <c r="B86" s="34">
        <v>38</v>
      </c>
      <c r="C86" s="35">
        <v>2.661</v>
      </c>
    </row>
    <row r="87" spans="2:3" x14ac:dyDescent="0.25">
      <c r="B87" s="34">
        <v>39</v>
      </c>
      <c r="C87" s="35">
        <v>2.6709999999999998</v>
      </c>
    </row>
    <row r="88" spans="2:3" x14ac:dyDescent="0.25">
      <c r="B88" s="34">
        <v>40</v>
      </c>
      <c r="C88" s="35">
        <v>2.6819999999999999</v>
      </c>
    </row>
    <row r="89" spans="2:3" x14ac:dyDescent="0.25">
      <c r="B89" s="34">
        <v>41</v>
      </c>
      <c r="C89" s="35">
        <v>2.6920000000000002</v>
      </c>
    </row>
    <row r="90" spans="2:3" x14ac:dyDescent="0.25">
      <c r="B90" s="34">
        <v>42</v>
      </c>
      <c r="C90" s="35">
        <v>2.7</v>
      </c>
    </row>
    <row r="91" spans="2:3" x14ac:dyDescent="0.25">
      <c r="B91" s="34">
        <v>43</v>
      </c>
      <c r="C91" s="35">
        <v>2.71</v>
      </c>
    </row>
    <row r="92" spans="2:3" x14ac:dyDescent="0.25">
      <c r="B92" s="34">
        <v>44</v>
      </c>
      <c r="C92" s="35">
        <v>2.7189999999999999</v>
      </c>
    </row>
    <row r="93" spans="2:3" x14ac:dyDescent="0.25">
      <c r="B93" s="34">
        <v>45</v>
      </c>
      <c r="C93" s="35">
        <v>2.7269999999999999</v>
      </c>
    </row>
    <row r="94" spans="2:3" x14ac:dyDescent="0.25">
      <c r="B94" s="34">
        <v>46</v>
      </c>
      <c r="C94" s="35">
        <v>2.7360000000000002</v>
      </c>
    </row>
    <row r="95" spans="2:3" x14ac:dyDescent="0.25">
      <c r="B95" s="34">
        <v>47</v>
      </c>
      <c r="C95" s="35">
        <v>2.7440000000000002</v>
      </c>
    </row>
    <row r="96" spans="2:3" x14ac:dyDescent="0.25">
      <c r="B96" s="34">
        <v>48</v>
      </c>
      <c r="C96" s="35">
        <v>2.7530000000000001</v>
      </c>
    </row>
    <row r="97" spans="2:3" x14ac:dyDescent="0.25">
      <c r="B97" s="34">
        <v>49</v>
      </c>
      <c r="C97" s="35">
        <v>2.76</v>
      </c>
    </row>
    <row r="98" spans="2:3" x14ac:dyDescent="0.25">
      <c r="B98" s="34">
        <v>50</v>
      </c>
      <c r="C98" s="35">
        <v>2.7679999999999998</v>
      </c>
    </row>
    <row r="99" spans="2:3" x14ac:dyDescent="0.25">
      <c r="B99" s="34">
        <v>51</v>
      </c>
      <c r="C99" s="35">
        <v>2.7749999999999999</v>
      </c>
    </row>
    <row r="100" spans="2:3" x14ac:dyDescent="0.25">
      <c r="B100" s="34">
        <v>52</v>
      </c>
      <c r="C100" s="35">
        <v>2.7829999999999999</v>
      </c>
    </row>
    <row r="101" spans="2:3" x14ac:dyDescent="0.25">
      <c r="B101" s="34">
        <v>53</v>
      </c>
      <c r="C101" s="35">
        <v>2.79</v>
      </c>
    </row>
    <row r="102" spans="2:3" x14ac:dyDescent="0.25">
      <c r="B102" s="34">
        <v>54</v>
      </c>
      <c r="C102" s="35">
        <v>2.798</v>
      </c>
    </row>
    <row r="103" spans="2:3" x14ac:dyDescent="0.25">
      <c r="B103" s="34">
        <v>55</v>
      </c>
      <c r="C103" s="35">
        <v>2.8039999999999998</v>
      </c>
    </row>
    <row r="104" spans="2:3" x14ac:dyDescent="0.25">
      <c r="B104" s="34">
        <v>56</v>
      </c>
      <c r="C104" s="35">
        <v>2.8109999999999999</v>
      </c>
    </row>
    <row r="105" spans="2:3" x14ac:dyDescent="0.25">
      <c r="B105" s="34">
        <v>57</v>
      </c>
      <c r="C105" s="35">
        <v>2.8180000000000001</v>
      </c>
    </row>
    <row r="106" spans="2:3" x14ac:dyDescent="0.25">
      <c r="B106" s="34">
        <v>58</v>
      </c>
      <c r="C106" s="35">
        <v>2.8239999999999998</v>
      </c>
    </row>
    <row r="107" spans="2:3" x14ac:dyDescent="0.25">
      <c r="B107" s="34">
        <v>59</v>
      </c>
      <c r="C107" s="35">
        <v>2.831</v>
      </c>
    </row>
    <row r="108" spans="2:3" x14ac:dyDescent="0.25">
      <c r="B108" s="34">
        <v>60</v>
      </c>
      <c r="C108" s="35">
        <v>2.8370000000000002</v>
      </c>
    </row>
    <row r="109" spans="2:3" x14ac:dyDescent="0.25">
      <c r="B109" s="34">
        <v>61</v>
      </c>
      <c r="C109" s="35">
        <v>2.8420000000000001</v>
      </c>
    </row>
    <row r="110" spans="2:3" x14ac:dyDescent="0.25">
      <c r="B110" s="34">
        <v>62</v>
      </c>
      <c r="C110" s="35">
        <v>2.8490000000000002</v>
      </c>
    </row>
    <row r="111" spans="2:3" x14ac:dyDescent="0.25">
      <c r="B111" s="34">
        <v>63</v>
      </c>
      <c r="C111" s="35">
        <v>2.8540000000000001</v>
      </c>
    </row>
    <row r="112" spans="2:3" x14ac:dyDescent="0.25">
      <c r="B112" s="34">
        <v>64</v>
      </c>
      <c r="C112" s="35">
        <v>2.86</v>
      </c>
    </row>
    <row r="113" spans="2:3" x14ac:dyDescent="0.25">
      <c r="B113" s="34">
        <v>65</v>
      </c>
      <c r="C113" s="35">
        <v>2.8660000000000001</v>
      </c>
    </row>
    <row r="114" spans="2:3" x14ac:dyDescent="0.25">
      <c r="B114" s="34">
        <v>66</v>
      </c>
      <c r="C114" s="35">
        <v>2.871</v>
      </c>
    </row>
    <row r="115" spans="2:3" x14ac:dyDescent="0.25">
      <c r="B115" s="34">
        <v>67</v>
      </c>
      <c r="C115" s="35">
        <v>2.8769999999999998</v>
      </c>
    </row>
    <row r="116" spans="2:3" x14ac:dyDescent="0.25">
      <c r="B116" s="34">
        <v>68</v>
      </c>
      <c r="C116" s="35">
        <v>2.883</v>
      </c>
    </row>
    <row r="117" spans="2:3" x14ac:dyDescent="0.25">
      <c r="B117" s="34">
        <v>69</v>
      </c>
      <c r="C117" s="35">
        <v>2.8879999999999999</v>
      </c>
    </row>
    <row r="118" spans="2:3" x14ac:dyDescent="0.25">
      <c r="B118" s="34">
        <v>70</v>
      </c>
      <c r="C118" s="35">
        <v>2.8929999999999998</v>
      </c>
    </row>
    <row r="119" spans="2:3" x14ac:dyDescent="0.25">
      <c r="B119" s="34">
        <v>71</v>
      </c>
      <c r="C119" s="35">
        <v>2.8969999999999998</v>
      </c>
    </row>
    <row r="120" spans="2:3" x14ac:dyDescent="0.25">
      <c r="B120" s="34">
        <v>72</v>
      </c>
      <c r="C120" s="35">
        <v>2.903</v>
      </c>
    </row>
    <row r="121" spans="2:3" x14ac:dyDescent="0.25">
      <c r="B121" s="34">
        <v>73</v>
      </c>
      <c r="C121" s="35">
        <v>2.9079999999999999</v>
      </c>
    </row>
    <row r="122" spans="2:3" x14ac:dyDescent="0.25">
      <c r="B122" s="34">
        <v>74</v>
      </c>
      <c r="C122" s="35">
        <v>2.9119999999999999</v>
      </c>
    </row>
    <row r="123" spans="2:3" x14ac:dyDescent="0.25">
      <c r="B123" s="34">
        <v>75</v>
      </c>
      <c r="C123" s="35">
        <v>2.9169999999999998</v>
      </c>
    </row>
    <row r="124" spans="2:3" x14ac:dyDescent="0.25">
      <c r="B124" s="34">
        <v>76</v>
      </c>
      <c r="C124" s="35">
        <v>2.9220000000000002</v>
      </c>
    </row>
    <row r="125" spans="2:3" x14ac:dyDescent="0.25">
      <c r="B125" s="34">
        <v>77</v>
      </c>
      <c r="C125" s="35">
        <v>2.927</v>
      </c>
    </row>
    <row r="126" spans="2:3" x14ac:dyDescent="0.25">
      <c r="B126" s="34">
        <v>78</v>
      </c>
      <c r="C126" s="35">
        <v>2.931</v>
      </c>
    </row>
    <row r="127" spans="2:3" x14ac:dyDescent="0.25">
      <c r="B127" s="34">
        <v>79</v>
      </c>
      <c r="C127" s="35">
        <v>2.9350000000000001</v>
      </c>
    </row>
    <row r="128" spans="2:3" x14ac:dyDescent="0.25">
      <c r="B128" s="34">
        <v>80</v>
      </c>
      <c r="C128" s="35">
        <v>2.94</v>
      </c>
    </row>
    <row r="129" spans="2:3" x14ac:dyDescent="0.25">
      <c r="B129" s="34">
        <v>81</v>
      </c>
      <c r="C129" s="35">
        <v>2.9449999999999998</v>
      </c>
    </row>
    <row r="130" spans="2:3" x14ac:dyDescent="0.25">
      <c r="B130" s="34">
        <v>82</v>
      </c>
      <c r="C130" s="35">
        <v>2.9489999999999998</v>
      </c>
    </row>
    <row r="131" spans="2:3" x14ac:dyDescent="0.25">
      <c r="B131" s="34">
        <v>83</v>
      </c>
      <c r="C131" s="35">
        <v>2.9529999999999998</v>
      </c>
    </row>
    <row r="132" spans="2:3" x14ac:dyDescent="0.25">
      <c r="B132" s="34">
        <v>84</v>
      </c>
      <c r="C132" s="35">
        <v>2.9569999999999999</v>
      </c>
    </row>
    <row r="133" spans="2:3" x14ac:dyDescent="0.25">
      <c r="B133" s="34">
        <v>85</v>
      </c>
      <c r="C133" s="35">
        <v>2.9609999999999999</v>
      </c>
    </row>
    <row r="134" spans="2:3" x14ac:dyDescent="0.25">
      <c r="B134" s="34">
        <v>86</v>
      </c>
      <c r="C134" s="35">
        <v>2.9660000000000002</v>
      </c>
    </row>
    <row r="135" spans="2:3" x14ac:dyDescent="0.25">
      <c r="B135" s="34">
        <v>87</v>
      </c>
      <c r="C135" s="35">
        <v>2.97</v>
      </c>
    </row>
    <row r="136" spans="2:3" x14ac:dyDescent="0.25">
      <c r="B136" s="34">
        <v>88</v>
      </c>
      <c r="C136" s="35">
        <v>2.9729999999999999</v>
      </c>
    </row>
    <row r="137" spans="2:3" x14ac:dyDescent="0.25">
      <c r="B137" s="34">
        <v>89</v>
      </c>
      <c r="C137" s="35">
        <v>2.9769999999999999</v>
      </c>
    </row>
    <row r="138" spans="2:3" x14ac:dyDescent="0.25">
      <c r="B138" s="34">
        <v>90</v>
      </c>
      <c r="C138" s="35">
        <v>2.9809999999999999</v>
      </c>
    </row>
    <row r="139" spans="2:3" x14ac:dyDescent="0.25">
      <c r="B139" s="34">
        <v>91</v>
      </c>
      <c r="C139" s="35">
        <v>2.984</v>
      </c>
    </row>
    <row r="140" spans="2:3" x14ac:dyDescent="0.25">
      <c r="B140" s="34">
        <v>92</v>
      </c>
      <c r="C140" s="35">
        <v>2.9889999999999999</v>
      </c>
    </row>
    <row r="141" spans="2:3" x14ac:dyDescent="0.25">
      <c r="B141" s="34">
        <v>93</v>
      </c>
      <c r="C141" s="35">
        <v>2.9929999999999999</v>
      </c>
    </row>
    <row r="142" spans="2:3" x14ac:dyDescent="0.25">
      <c r="B142" s="34">
        <v>94</v>
      </c>
      <c r="C142" s="35">
        <v>2.996</v>
      </c>
    </row>
    <row r="143" spans="2:3" x14ac:dyDescent="0.25">
      <c r="B143" s="34">
        <v>95</v>
      </c>
      <c r="C143" s="35">
        <v>3</v>
      </c>
    </row>
    <row r="144" spans="2:3" x14ac:dyDescent="0.25">
      <c r="B144" s="34">
        <v>96</v>
      </c>
      <c r="C144" s="35">
        <v>3.0030000000000001</v>
      </c>
    </row>
    <row r="145" spans="2:3" x14ac:dyDescent="0.25">
      <c r="B145" s="34">
        <v>97</v>
      </c>
      <c r="C145" s="35">
        <v>3.0059999999999998</v>
      </c>
    </row>
    <row r="146" spans="2:3" x14ac:dyDescent="0.25">
      <c r="B146" s="34">
        <v>98</v>
      </c>
      <c r="C146" s="35">
        <v>3.0110000000000001</v>
      </c>
    </row>
    <row r="147" spans="2:3" x14ac:dyDescent="0.25">
      <c r="B147" s="34">
        <v>99</v>
      </c>
      <c r="C147" s="35">
        <v>3.0139999999999998</v>
      </c>
    </row>
    <row r="148" spans="2:3" x14ac:dyDescent="0.25">
      <c r="B148" s="34">
        <v>100</v>
      </c>
      <c r="C148" s="35">
        <v>3.0169999999999999</v>
      </c>
    </row>
    <row r="149" spans="2:3" x14ac:dyDescent="0.25">
      <c r="B149" s="34">
        <v>101</v>
      </c>
      <c r="C149" s="35">
        <v>3.0209999999999999</v>
      </c>
    </row>
    <row r="150" spans="2:3" x14ac:dyDescent="0.25">
      <c r="B150" s="34">
        <v>102</v>
      </c>
      <c r="C150" s="35">
        <v>3.024</v>
      </c>
    </row>
    <row r="151" spans="2:3" x14ac:dyDescent="0.25">
      <c r="B151" s="34">
        <v>103</v>
      </c>
      <c r="C151" s="35">
        <v>3.0270000000000001</v>
      </c>
    </row>
    <row r="152" spans="2:3" x14ac:dyDescent="0.25">
      <c r="B152" s="34">
        <v>104</v>
      </c>
      <c r="C152" s="35">
        <v>3.03</v>
      </c>
    </row>
    <row r="153" spans="2:3" x14ac:dyDescent="0.25">
      <c r="B153" s="34">
        <v>105</v>
      </c>
      <c r="C153" s="35">
        <v>3.0329999999999999</v>
      </c>
    </row>
    <row r="154" spans="2:3" x14ac:dyDescent="0.25">
      <c r="B154" s="34">
        <v>106</v>
      </c>
      <c r="C154" s="35">
        <v>3.0369999999999999</v>
      </c>
    </row>
    <row r="155" spans="2:3" x14ac:dyDescent="0.25">
      <c r="B155" s="34">
        <v>107</v>
      </c>
      <c r="C155" s="35">
        <v>3.04</v>
      </c>
    </row>
    <row r="156" spans="2:3" x14ac:dyDescent="0.25">
      <c r="B156" s="34">
        <v>108</v>
      </c>
      <c r="C156" s="35">
        <v>3.0430000000000001</v>
      </c>
    </row>
    <row r="157" spans="2:3" x14ac:dyDescent="0.25">
      <c r="B157" s="34">
        <v>109</v>
      </c>
      <c r="C157" s="35">
        <v>3.0459999999999998</v>
      </c>
    </row>
    <row r="158" spans="2:3" x14ac:dyDescent="0.25">
      <c r="B158" s="34">
        <v>110</v>
      </c>
      <c r="C158" s="35">
        <v>3.0489999999999999</v>
      </c>
    </row>
    <row r="159" spans="2:3" x14ac:dyDescent="0.25">
      <c r="B159" s="34">
        <v>111</v>
      </c>
      <c r="C159" s="35">
        <v>3.052</v>
      </c>
    </row>
    <row r="160" spans="2:3" x14ac:dyDescent="0.25">
      <c r="B160" s="34">
        <v>112</v>
      </c>
      <c r="C160" s="35">
        <v>3.0550000000000002</v>
      </c>
    </row>
    <row r="161" spans="2:3" x14ac:dyDescent="0.25">
      <c r="B161" s="34">
        <v>113</v>
      </c>
      <c r="C161" s="35">
        <v>3.0579999999999998</v>
      </c>
    </row>
    <row r="162" spans="2:3" x14ac:dyDescent="0.25">
      <c r="B162" s="36">
        <v>114</v>
      </c>
      <c r="C162" s="35">
        <v>3.0609999999999999</v>
      </c>
    </row>
    <row r="163" spans="2:3" x14ac:dyDescent="0.25">
      <c r="B163" s="34">
        <v>115</v>
      </c>
      <c r="C163" s="35">
        <v>3.0640000000000001</v>
      </c>
    </row>
    <row r="164" spans="2:3" x14ac:dyDescent="0.25">
      <c r="B164" s="34">
        <v>116</v>
      </c>
      <c r="C164" s="35">
        <v>3.0670000000000002</v>
      </c>
    </row>
    <row r="165" spans="2:3" x14ac:dyDescent="0.25">
      <c r="B165" s="34">
        <v>117</v>
      </c>
      <c r="C165" s="35">
        <v>3.07</v>
      </c>
    </row>
    <row r="166" spans="2:3" x14ac:dyDescent="0.25">
      <c r="B166" s="34">
        <v>118</v>
      </c>
      <c r="C166" s="35">
        <v>3.073</v>
      </c>
    </row>
    <row r="167" spans="2:3" x14ac:dyDescent="0.25">
      <c r="B167" s="34">
        <v>119</v>
      </c>
      <c r="C167" s="35">
        <v>3.0750000000000002</v>
      </c>
    </row>
    <row r="168" spans="2:3" x14ac:dyDescent="0.25">
      <c r="B168" s="34">
        <v>120</v>
      </c>
      <c r="C168" s="35">
        <v>3.0779999999999998</v>
      </c>
    </row>
    <row r="169" spans="2:3" x14ac:dyDescent="0.25">
      <c r="B169" s="34">
        <v>121</v>
      </c>
      <c r="C169" s="35">
        <v>3.081</v>
      </c>
    </row>
    <row r="170" spans="2:3" x14ac:dyDescent="0.25">
      <c r="B170" s="34">
        <v>122</v>
      </c>
      <c r="C170" s="35">
        <v>3.0830000000000002</v>
      </c>
    </row>
    <row r="171" spans="2:3" x14ac:dyDescent="0.25">
      <c r="B171" s="34">
        <v>123</v>
      </c>
      <c r="C171" s="35">
        <v>3.0859999999999999</v>
      </c>
    </row>
    <row r="172" spans="2:3" x14ac:dyDescent="0.25">
      <c r="B172" s="34">
        <v>124</v>
      </c>
      <c r="C172" s="35">
        <v>3.089</v>
      </c>
    </row>
    <row r="173" spans="2:3" x14ac:dyDescent="0.25">
      <c r="B173" s="34">
        <v>125</v>
      </c>
      <c r="C173" s="35">
        <v>3.0920000000000001</v>
      </c>
    </row>
    <row r="174" spans="2:3" x14ac:dyDescent="0.25">
      <c r="B174" s="34">
        <v>126</v>
      </c>
      <c r="C174" s="35">
        <v>3.0950000000000002</v>
      </c>
    </row>
    <row r="175" spans="2:3" x14ac:dyDescent="0.25">
      <c r="B175" s="34">
        <v>127</v>
      </c>
      <c r="C175" s="35">
        <v>3.097</v>
      </c>
    </row>
    <row r="176" spans="2:3" x14ac:dyDescent="0.25">
      <c r="B176" s="34">
        <v>128</v>
      </c>
      <c r="C176" s="35">
        <v>3.1</v>
      </c>
    </row>
    <row r="177" spans="2:3" x14ac:dyDescent="0.25">
      <c r="B177" s="34">
        <v>129</v>
      </c>
      <c r="C177" s="35">
        <v>3.1019999999999999</v>
      </c>
    </row>
    <row r="178" spans="2:3" x14ac:dyDescent="0.25">
      <c r="B178" s="34">
        <v>130</v>
      </c>
      <c r="C178" s="35">
        <v>3.1040000000000001</v>
      </c>
    </row>
    <row r="179" spans="2:3" x14ac:dyDescent="0.25">
      <c r="B179" s="34">
        <v>131</v>
      </c>
      <c r="C179" s="35">
        <v>3.1070000000000002</v>
      </c>
    </row>
    <row r="180" spans="2:3" x14ac:dyDescent="0.25">
      <c r="B180" s="34">
        <v>132</v>
      </c>
      <c r="C180" s="35">
        <v>3.109</v>
      </c>
    </row>
    <row r="181" spans="2:3" x14ac:dyDescent="0.25">
      <c r="B181" s="34">
        <v>133</v>
      </c>
      <c r="C181" s="35">
        <v>3.1120000000000001</v>
      </c>
    </row>
    <row r="182" spans="2:3" x14ac:dyDescent="0.25">
      <c r="B182" s="34">
        <v>134</v>
      </c>
      <c r="C182" s="35">
        <v>3.1139999999999999</v>
      </c>
    </row>
    <row r="183" spans="2:3" x14ac:dyDescent="0.25">
      <c r="B183" s="34">
        <v>135</v>
      </c>
      <c r="C183" s="35">
        <v>3.1160000000000001</v>
      </c>
    </row>
    <row r="184" spans="2:3" x14ac:dyDescent="0.25">
      <c r="B184" s="34">
        <v>136</v>
      </c>
      <c r="C184" s="35">
        <v>3.1190000000000002</v>
      </c>
    </row>
    <row r="185" spans="2:3" x14ac:dyDescent="0.25">
      <c r="B185" s="34">
        <v>137</v>
      </c>
      <c r="C185" s="35">
        <v>3.1219999999999999</v>
      </c>
    </row>
    <row r="186" spans="2:3" x14ac:dyDescent="0.25">
      <c r="B186" s="34">
        <v>138</v>
      </c>
      <c r="C186" s="35">
        <v>3.1240000000000001</v>
      </c>
    </row>
    <row r="187" spans="2:3" x14ac:dyDescent="0.25">
      <c r="B187" s="34">
        <v>139</v>
      </c>
      <c r="C187" s="35">
        <v>3.1259999999999999</v>
      </c>
    </row>
    <row r="188" spans="2:3" x14ac:dyDescent="0.25">
      <c r="B188" s="34">
        <v>140</v>
      </c>
      <c r="C188" s="35">
        <v>3.129</v>
      </c>
    </row>
    <row r="189" spans="2:3" x14ac:dyDescent="0.25">
      <c r="B189" s="34">
        <v>141</v>
      </c>
      <c r="C189" s="35">
        <v>3.1309999999999998</v>
      </c>
    </row>
    <row r="190" spans="2:3" x14ac:dyDescent="0.25">
      <c r="B190" s="34">
        <v>142</v>
      </c>
      <c r="C190" s="35">
        <v>3.133</v>
      </c>
    </row>
    <row r="191" spans="2:3" x14ac:dyDescent="0.25">
      <c r="B191" s="34">
        <v>143</v>
      </c>
      <c r="C191" s="35">
        <v>3.1349999999999998</v>
      </c>
    </row>
    <row r="192" spans="2:3" x14ac:dyDescent="0.25">
      <c r="B192" s="34">
        <v>144</v>
      </c>
      <c r="C192" s="35">
        <v>3.1379999999999999</v>
      </c>
    </row>
    <row r="193" spans="2:3" x14ac:dyDescent="0.25">
      <c r="B193" s="34">
        <v>145</v>
      </c>
      <c r="C193" s="35">
        <v>3.14</v>
      </c>
    </row>
    <row r="194" spans="2:3" x14ac:dyDescent="0.25">
      <c r="B194" s="34">
        <v>146</v>
      </c>
      <c r="C194" s="35">
        <v>3.1419999999999999</v>
      </c>
    </row>
    <row r="195" spans="2:3" x14ac:dyDescent="0.25">
      <c r="B195" s="34">
        <v>147</v>
      </c>
      <c r="C195" s="35">
        <v>3.1440000000000001</v>
      </c>
    </row>
    <row r="196" spans="2:3" x14ac:dyDescent="0.25">
      <c r="B196" s="34">
        <v>148</v>
      </c>
      <c r="C196" s="35">
        <v>3.1459999999999999</v>
      </c>
    </row>
    <row r="197" spans="2:3" x14ac:dyDescent="0.25">
      <c r="B197" s="34">
        <v>149</v>
      </c>
      <c r="C197" s="35">
        <v>3.1480000000000001</v>
      </c>
    </row>
    <row r="198" spans="2:3" x14ac:dyDescent="0.25">
      <c r="B198" s="1"/>
      <c r="C198" s="1"/>
    </row>
    <row r="199" spans="2:3" x14ac:dyDescent="0.25">
      <c r="B199" s="1"/>
      <c r="C199" s="1"/>
    </row>
    <row r="1000" spans="2:2" x14ac:dyDescent="0.25">
      <c r="B1000" t="s">
        <v>200</v>
      </c>
    </row>
    <row r="1001" spans="2:2" x14ac:dyDescent="0.25">
      <c r="B1001" t="s">
        <v>199</v>
      </c>
    </row>
  </sheetData>
  <sheetProtection password="DF7B" sheet="1" objects="1" scenarios="1"/>
  <phoneticPr fontId="2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Computation Sheet</vt:lpstr>
      <vt:lpstr>Example Computation Sheet 1</vt:lpstr>
      <vt:lpstr>Example Computation Sheet 2</vt:lpstr>
      <vt:lpstr>Generalized Skew Coefficients</vt:lpstr>
      <vt:lpstr>Tables</vt:lpstr>
      <vt:lpstr>'Computation Sheet'!Print_Area</vt:lpstr>
      <vt:lpstr>'Example Computation Sheet 1'!Print_Area</vt:lpstr>
      <vt:lpstr>'Example Computation Sheet 2'!Print_Area</vt:lpstr>
    </vt:vector>
  </TitlesOfParts>
  <Company>USDA NRCS Northern Plains Engineering 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Yochum</dc:creator>
  <cp:keywords>Log-Pearson Type III, Flood Frequency, Bulletin 17B</cp:keywords>
  <dc:description>This spreadsheet was developed using Excel 2002.</dc:description>
  <cp:lastModifiedBy>Luknanto</cp:lastModifiedBy>
  <cp:lastPrinted>2014-06-09T15:00:55Z</cp:lastPrinted>
  <dcterms:created xsi:type="dcterms:W3CDTF">2002-07-08T16:11:11Z</dcterms:created>
  <dcterms:modified xsi:type="dcterms:W3CDTF">2018-11-27T16:58:23Z</dcterms:modified>
</cp:coreProperties>
</file>