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4"/>
  </bookViews>
  <sheets>
    <sheet name="DPR RI" sheetId="1" r:id="rId1"/>
    <sheet name="DPR RI Total" sheetId="2" r:id="rId2"/>
    <sheet name="DPR Pulau-Partai" sheetId="3" r:id="rId3"/>
    <sheet name="Lima Besar DPR Pulau" sheetId="4" r:id="rId4"/>
    <sheet name="Pasangan Presiden" sheetId="5" r:id="rId5"/>
    <sheet name="Tim TI" sheetId="6" r:id="rId6"/>
  </sheets>
  <definedNames/>
  <calcPr fullCalcOnLoad="1"/>
</workbook>
</file>

<file path=xl/comments3.xml><?xml version="1.0" encoding="utf-8"?>
<comments xmlns="http://schemas.openxmlformats.org/spreadsheetml/2006/main">
  <authors>
    <author>Djoko Luknanto</author>
  </authors>
  <commentList>
    <comment ref="C31" authorId="0">
      <text>
        <r>
          <rPr>
            <b/>
            <sz val="8"/>
            <rFont val="Tahoma"/>
            <family val="0"/>
          </rPr>
          <t>Djoko Luknanto:</t>
        </r>
        <r>
          <rPr>
            <sz val="8"/>
            <rFont val="Tahoma"/>
            <family val="0"/>
          </rPr>
          <t xml:space="preserve">
Masukkan nomor Row dibawah ini yang sesuai dengan Pulau yang anda kehendaki.</t>
        </r>
      </text>
    </comment>
    <comment ref="I31" authorId="0">
      <text>
        <r>
          <rPr>
            <b/>
            <sz val="8"/>
            <rFont val="Tahoma"/>
            <family val="0"/>
          </rPr>
          <t>Djoko Luknanto:</t>
        </r>
        <r>
          <rPr>
            <sz val="8"/>
            <rFont val="Tahoma"/>
            <family val="0"/>
          </rPr>
          <t xml:space="preserve">
Masukkan peringkat yang ingin anda teliti</t>
        </r>
      </text>
    </comment>
  </commentList>
</comments>
</file>

<file path=xl/comments4.xml><?xml version="1.0" encoding="utf-8"?>
<comments xmlns="http://schemas.openxmlformats.org/spreadsheetml/2006/main">
  <authors>
    <author>Djoko Luknanto</author>
  </authors>
  <commentList>
    <comment ref="F2" authorId="0">
      <text>
        <r>
          <rPr>
            <b/>
            <sz val="8"/>
            <rFont val="Tahoma"/>
            <family val="0"/>
          </rPr>
          <t>Djoko Luknanto:</t>
        </r>
        <r>
          <rPr>
            <sz val="8"/>
            <rFont val="Tahoma"/>
            <family val="0"/>
          </rPr>
          <t xml:space="preserve">
Peringkat 1-5 dapat diubah pemakai sesuai kebutuhan. Inputkan nilai yang dikehendaki kedalam sel A2 s/d F2.</t>
        </r>
      </text>
    </comment>
  </commentList>
</comments>
</file>

<file path=xl/sharedStrings.xml><?xml version="1.0" encoding="utf-8"?>
<sst xmlns="http://schemas.openxmlformats.org/spreadsheetml/2006/main" count="307" uniqueCount="152">
  <si>
    <t>No Urut</t>
  </si>
  <si>
    <t>Nama Partai</t>
  </si>
  <si>
    <t>Jumlah</t>
  </si>
  <si>
    <t>%</t>
  </si>
  <si>
    <t>Partai Buruh Sosial Demokrat</t>
  </si>
  <si>
    <t>Partai Bulan Bintang</t>
  </si>
  <si>
    <t>Partai Merdeka</t>
  </si>
  <si>
    <t>Partai Persatuan Pembangunan</t>
  </si>
  <si>
    <t>Partai Persatuan Demokrasi Kebangsaan</t>
  </si>
  <si>
    <t>Partai Perhimpunan Indonesia Baru</t>
  </si>
  <si>
    <t>Partai Nasional Banteng Kemerdekaan</t>
  </si>
  <si>
    <t>Partai Demokrat</t>
  </si>
  <si>
    <t>Partai Keadilan Dan Persatuan Indonesia</t>
  </si>
  <si>
    <t>Partai Penegak Demokrasi Indonesia</t>
  </si>
  <si>
    <t>Partai Persatuan Nahdlatul Ummah</t>
  </si>
  <si>
    <t>Partai Amanat Nasional</t>
  </si>
  <si>
    <t>Partai Karya Peduli Bangsa</t>
  </si>
  <si>
    <t>Partai Kebangkitan Bangsa</t>
  </si>
  <si>
    <t>Partai Keadilan Sejahtera</t>
  </si>
  <si>
    <t>Partai Bintang Reformasi</t>
  </si>
  <si>
    <t>Partai Demokrasi Indonesia Perjuangan</t>
  </si>
  <si>
    <t>Partai Damai Sejahtera</t>
  </si>
  <si>
    <t>Partai Golongan Karya</t>
  </si>
  <si>
    <t xml:space="preserve">Partai Patriot Pancasila </t>
  </si>
  <si>
    <t>Partai Sarikat Indonesia</t>
  </si>
  <si>
    <t>Partai Persatuan Daerah</t>
  </si>
  <si>
    <t>Partai Pelopor</t>
  </si>
  <si>
    <t>  Total</t>
  </si>
  <si>
    <t>Dr. Achiar Oemry</t>
  </si>
  <si>
    <t>R. Moh. Aryana Haribawa</t>
  </si>
  <si>
    <t>Basuki Suhardiman</t>
  </si>
  <si>
    <t>Dr. Husni Fahmi, MSEE</t>
  </si>
  <si>
    <t>Faisol Ba'abdullah, M.Eng</t>
  </si>
  <si>
    <t>Dr. Bogie Soedjatmiko</t>
  </si>
  <si>
    <t>Developer</t>
  </si>
  <si>
    <t>Yofi Christian</t>
  </si>
  <si>
    <t>Aziz Munawar</t>
  </si>
  <si>
    <t>Ita Nur W.</t>
  </si>
  <si>
    <t>Wahyu Sampurno</t>
  </si>
  <si>
    <t>Wijaya Kusuma</t>
  </si>
  <si>
    <t>Herbert Marundruri</t>
  </si>
  <si>
    <t>System</t>
  </si>
  <si>
    <t>Rahmat Zikri</t>
  </si>
  <si>
    <t>Dodi Maryanto</t>
  </si>
  <si>
    <t>Affan Basalamah</t>
  </si>
  <si>
    <t>Rendo A.Wibawa</t>
  </si>
  <si>
    <t>Fadli Syarid</t>
  </si>
  <si>
    <t>http://tnp.kpu.go.id/Tabulasi/tim.asp</t>
  </si>
  <si>
    <t>http://tnp.kpu.go.id/Tabulasi/default.asp</t>
  </si>
  <si>
    <t>Summary Perolehan Suara Partai Untuk DPR RI</t>
  </si>
  <si>
    <t>Partai Nasional Indonesia Marhaenisme</t>
  </si>
  <si>
    <t>No</t>
  </si>
  <si>
    <t>PROVINSI</t>
  </si>
  <si>
    <t>PNI</t>
  </si>
  <si>
    <t>PBSD</t>
  </si>
  <si>
    <t>PBB</t>
  </si>
  <si>
    <t>PPP</t>
  </si>
  <si>
    <t>PDK</t>
  </si>
  <si>
    <t>PIB</t>
  </si>
  <si>
    <t>PNBK</t>
  </si>
  <si>
    <t>PKPI</t>
  </si>
  <si>
    <t>PPDI</t>
  </si>
  <si>
    <t>PNUI</t>
  </si>
  <si>
    <t>PAN</t>
  </si>
  <si>
    <t>PKPB</t>
  </si>
  <si>
    <t>PKB</t>
  </si>
  <si>
    <t>PKS</t>
  </si>
  <si>
    <t>PBR</t>
  </si>
  <si>
    <t>PDIP</t>
  </si>
  <si>
    <t>PDS</t>
  </si>
  <si>
    <t>PSI</t>
  </si>
  <si>
    <t>Nanggroe Aceh Darussalam</t>
  </si>
  <si>
    <t>Sumatera Utara</t>
  </si>
  <si>
    <t>Sumatera Barat</t>
  </si>
  <si>
    <t>Riau</t>
  </si>
  <si>
    <t>Jambi</t>
  </si>
  <si>
    <t>Sumatera Selatan</t>
  </si>
  <si>
    <t>Bengkulu</t>
  </si>
  <si>
    <t>Lampung</t>
  </si>
  <si>
    <t>Bangka Belitung</t>
  </si>
  <si>
    <t>Kepulauan Riau</t>
  </si>
  <si>
    <t>DKI Jakarta</t>
  </si>
  <si>
    <t>Jawa Barat</t>
  </si>
  <si>
    <t>Jawa Tengah</t>
  </si>
  <si>
    <t>DI Yogyakarta</t>
  </si>
  <si>
    <t>Jawa Timur</t>
  </si>
  <si>
    <t>Banten</t>
  </si>
  <si>
    <t>Bali</t>
  </si>
  <si>
    <t>Nusa Tenggara Barat</t>
  </si>
  <si>
    <t>Nusa Tenggara Timur</t>
  </si>
  <si>
    <t>Kalimantan Barat</t>
  </si>
  <si>
    <t>Kalimantan Tengah</t>
  </si>
  <si>
    <t>Kalimantan Selatan</t>
  </si>
  <si>
    <t>Kalimantan Timur</t>
  </si>
  <si>
    <t>Sulawesi Utara</t>
  </si>
  <si>
    <t>Sulawesi Tengah</t>
  </si>
  <si>
    <t>Sulawesi Selatan</t>
  </si>
  <si>
    <t>Sulawesi Tenggara</t>
  </si>
  <si>
    <t>Gorontalo</t>
  </si>
  <si>
    <t>Maluku</t>
  </si>
  <si>
    <t>Maluku Utara</t>
  </si>
  <si>
    <t>Irian Jaya Barat</t>
  </si>
  <si>
    <t>Papua</t>
  </si>
  <si>
    <t>Luar Negeri</t>
  </si>
  <si>
    <t>Provinsi</t>
  </si>
  <si>
    <t>P. MERDEKA</t>
  </si>
  <si>
    <t>P. DEMOKRAT</t>
  </si>
  <si>
    <t>P. GOLKAR</t>
  </si>
  <si>
    <t>P. PAT. PANCASILA</t>
  </si>
  <si>
    <t>P. PERS. DAERAH</t>
  </si>
  <si>
    <t>P. PELOPOR</t>
  </si>
  <si>
    <t>http://tnp.kpu.go.id/Tabulasi/DPR/index.asp?pg=1&amp;kodeprop=</t>
  </si>
  <si>
    <t>http://tnp.kpu.go.id/Tabulasi/DPD/index.asp?pg=1&amp;kodeprop=</t>
  </si>
  <si>
    <t>KPU Halaman Muka</t>
  </si>
  <si>
    <t>Tim TI KPU</t>
  </si>
  <si>
    <t>Partai: DPR RI</t>
  </si>
  <si>
    <t>Partai: DPD</t>
  </si>
  <si>
    <t>Partai: DPR Kabupaten/Kota</t>
  </si>
  <si>
    <t>Partai: DPR Provinsi</t>
  </si>
  <si>
    <t>http://tnp.kpu.go.id/Tabulasi/DPRDI/index.asp?pg=1&amp;kodeprop=</t>
  </si>
  <si>
    <t>http://tnp.kpu.go.id/Tabulasi/DPRDII/dprd2_kab.asp?pg=1&amp;kodeprop=&amp;kodekab=</t>
  </si>
  <si>
    <t>Sumber: http://tnp.kpu.go.id/Tabulasi/DPR/index.asp?pg=1&amp;kodeprop=</t>
  </si>
  <si>
    <t>No
Urut</t>
  </si>
  <si>
    <t>Jawa</t>
  </si>
  <si>
    <t>Sumatera</t>
  </si>
  <si>
    <t>Bali dan Nusa Tenggara</t>
  </si>
  <si>
    <t>Sulawesi</t>
  </si>
  <si>
    <t>Total</t>
  </si>
  <si>
    <t>Kalimantan</t>
  </si>
  <si>
    <t>Pulau</t>
  </si>
  <si>
    <t>Row</t>
  </si>
  <si>
    <t>Pulau/Row</t>
  </si>
  <si>
    <t>Partai</t>
  </si>
  <si>
    <t>berdasarkan pulau untuk peringkat</t>
  </si>
  <si>
    <t>Bali &amp; NT</t>
  </si>
  <si>
    <t>TIM Ahli IT dan Project Management Officer (PMO) Komisi Pemilihan Umum</t>
  </si>
  <si>
    <t>Perolehan Suara Partai Untuk DPR RI 20 Juni 2004 pukul 07:00 wib</t>
  </si>
  <si>
    <t>Kepulauan Bangka Belitung</t>
  </si>
  <si>
    <t>Situs: http://tnp.kpu.go.id/</t>
  </si>
  <si>
    <t>suara</t>
  </si>
  <si>
    <t>H. Wiranto, SH</t>
  </si>
  <si>
    <t>Hj. Megawati Soekarno Putri</t>
  </si>
  <si>
    <t>Prof. DR. H.M. Amien Rais</t>
  </si>
  <si>
    <t>H. Susilo Bambang Yudhoyono</t>
  </si>
  <si>
    <t>DR. H. Hamzah Haz</t>
  </si>
  <si>
    <t>Ir. H. Salahuddin Wahid</t>
  </si>
  <si>
    <t>KH. Ahmad Hasyim Muzadi</t>
  </si>
  <si>
    <t>DR. Ir. H. Siswono Yudo Husodo</t>
  </si>
  <si>
    <t>Drs. H. Muhammad Jusuf Kalla</t>
  </si>
  <si>
    <t>H. Agum Gumelar, M.Sc</t>
  </si>
  <si>
    <t>Calon Presiden:</t>
  </si>
  <si>
    <t>Calon Wakil Presiden: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</si>
</sst>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#,##0.0"/>
    <numFmt numFmtId="170" formatCode="0.0%"/>
    <numFmt numFmtId="171" formatCode="00.00%"/>
  </numFmts>
  <fonts count="26">
    <font>
      <sz val="10"/>
      <name val="Arial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0"/>
      <name val="Verdana"/>
      <family val="2"/>
    </font>
    <font>
      <sz val="9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9"/>
      <name val="Arial Narrow"/>
      <family val="2"/>
    </font>
    <font>
      <b/>
      <sz val="8.5"/>
      <color indexed="8"/>
      <name val="Arial"/>
      <family val="2"/>
    </font>
    <font>
      <b/>
      <sz val="8.5"/>
      <color indexed="9"/>
      <name val="Arial"/>
      <family val="2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56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Times New Roman"/>
      <family val="1"/>
    </font>
    <font>
      <sz val="2"/>
      <name val="Verdana"/>
      <family val="2"/>
    </font>
    <font>
      <sz val="8.5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4" fillId="0" borderId="0" xfId="20" applyAlignment="1">
      <alignment/>
    </xf>
    <xf numFmtId="3" fontId="2" fillId="3" borderId="0" xfId="0" applyNumberFormat="1" applyFont="1" applyFill="1" applyAlignment="1">
      <alignment horizontal="left" vertical="center"/>
    </xf>
    <xf numFmtId="3" fontId="1" fillId="2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/>
    </xf>
    <xf numFmtId="0" fontId="11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3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/>
    </xf>
    <xf numFmtId="0" fontId="15" fillId="0" borderId="0" xfId="20" applyFont="1" applyAlignment="1">
      <alignment horizontal="left" vertical="top"/>
    </xf>
    <xf numFmtId="0" fontId="16" fillId="0" borderId="0" xfId="0" applyFont="1" applyAlignment="1">
      <alignment horizontal="right" vertical="top" wrapText="1"/>
    </xf>
    <xf numFmtId="3" fontId="13" fillId="0" borderId="0" xfId="0" applyNumberFormat="1" applyFont="1" applyAlignment="1">
      <alignment/>
    </xf>
    <xf numFmtId="3" fontId="13" fillId="3" borderId="1" xfId="0" applyNumberFormat="1" applyFont="1" applyFill="1" applyBorder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0" fontId="11" fillId="2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2" fillId="3" borderId="0" xfId="0" applyFont="1" applyFill="1" applyAlignment="1">
      <alignment/>
    </xf>
    <xf numFmtId="10" fontId="1" fillId="2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3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3" fontId="3" fillId="3" borderId="1" xfId="0" applyNumberFormat="1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right"/>
    </xf>
    <xf numFmtId="10" fontId="1" fillId="2" borderId="0" xfId="21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18" fillId="0" borderId="0" xfId="0" applyFont="1" applyAlignment="1">
      <alignment/>
    </xf>
    <xf numFmtId="171" fontId="2" fillId="3" borderId="0" xfId="21" applyNumberFormat="1" applyFont="1" applyFill="1" applyAlignment="1">
      <alignment horizontal="right" vertical="center"/>
    </xf>
    <xf numFmtId="171" fontId="2" fillId="3" borderId="0" xfId="0" applyNumberFormat="1" applyFont="1" applyFill="1" applyAlignment="1">
      <alignment horizontal="right"/>
    </xf>
    <xf numFmtId="171" fontId="1" fillId="2" borderId="0" xfId="0" applyNumberFormat="1" applyFont="1" applyFill="1" applyAlignment="1">
      <alignment horizontal="right"/>
    </xf>
    <xf numFmtId="171" fontId="10" fillId="3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3" fontId="19" fillId="3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shrinkToFi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23" fillId="0" borderId="0" xfId="0" applyFont="1" applyAlignment="1">
      <alignment wrapText="1"/>
    </xf>
    <xf numFmtId="0" fontId="25" fillId="3" borderId="1" xfId="0" applyFont="1" applyFill="1" applyBorder="1" applyAlignment="1">
      <alignment/>
    </xf>
    <xf numFmtId="0" fontId="25" fillId="3" borderId="1" xfId="0" applyFont="1" applyFill="1" applyBorder="1" applyAlignment="1">
      <alignment horizontal="right"/>
    </xf>
    <xf numFmtId="0" fontId="2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22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0" fillId="3" borderId="0" xfId="0" applyFont="1" applyFill="1" applyBorder="1" applyAlignment="1">
      <alignment horizontal="left" wrapText="1"/>
    </xf>
    <xf numFmtId="10" fontId="22" fillId="0" borderId="0" xfId="21" applyNumberFormat="1" applyFont="1" applyBorder="1" applyAlignment="1">
      <alignment/>
    </xf>
    <xf numFmtId="0" fontId="0" fillId="0" borderId="0" xfId="0" applyBorder="1" applyAlignment="1">
      <alignment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horizontal="right" wrapText="1"/>
    </xf>
    <xf numFmtId="10" fontId="22" fillId="4" borderId="2" xfId="21" applyNumberFormat="1" applyFont="1" applyFill="1" applyBorder="1" applyAlignment="1">
      <alignment horizontal="right" wrapText="1"/>
    </xf>
    <xf numFmtId="0" fontId="0" fillId="5" borderId="3" xfId="0" applyFill="1" applyBorder="1" applyAlignment="1">
      <alignment wrapText="1"/>
    </xf>
    <xf numFmtId="0" fontId="0" fillId="5" borderId="3" xfId="0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horizontal="right" wrapText="1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horizontal="right" wrapText="1"/>
    </xf>
    <xf numFmtId="0" fontId="22" fillId="6" borderId="3" xfId="0" applyFont="1" applyFill="1" applyBorder="1" applyAlignment="1">
      <alignment vertical="top"/>
    </xf>
    <xf numFmtId="0" fontId="22" fillId="6" borderId="3" xfId="0" applyFont="1" applyFill="1" applyBorder="1" applyAlignment="1">
      <alignment horizontal="left" vertical="top" wrapText="1"/>
    </xf>
    <xf numFmtId="0" fontId="22" fillId="7" borderId="5" xfId="0" applyFont="1" applyFill="1" applyBorder="1" applyAlignment="1">
      <alignment vertical="top"/>
    </xf>
    <xf numFmtId="0" fontId="22" fillId="7" borderId="5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476250</xdr:colOff>
      <xdr:row>6</xdr:row>
      <xdr:rowOff>38100</xdr:rowOff>
    </xdr:from>
    <xdr:ext cx="2705100" cy="1466850"/>
    <xdr:sp>
      <xdr:nvSpPr>
        <xdr:cNvPr id="1" name="AutoShape 1"/>
        <xdr:cNvSpPr>
          <a:spLocks/>
        </xdr:cNvSpPr>
      </xdr:nvSpPr>
      <xdr:spPr>
        <a:xfrm>
          <a:off x="933450" y="1019175"/>
          <a:ext cx="2705100" cy="1466850"/>
        </a:xfrm>
        <a:prstGeom prst="wedgeRoundRectCallout">
          <a:avLst>
            <a:gd name="adj1" fmla="val -74736"/>
            <a:gd name="adj2" fmla="val -94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Paste di cell A3:
Tabel Perolehan Partai Tiap Propinsi dari http://tnp.kpu.go.id/Tabulasi/DPR/index.asp?pg=1&amp;kodeprop=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Hasil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lihat di sheet lainnya.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Catatan: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KPU menggunakan "koma" untuk ribuan dan "titik" untuk desimal. Sesuaikan Excel anda dengan konvensi KPU.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np.kpu.go.id/Tabulasi/DPRDII/dprd2_kab.asp?pg=1&amp;kodeprop=&amp;kodekab=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6.8515625" style="17" bestFit="1" customWidth="1"/>
    <col min="2" max="2" width="33.57421875" style="17" bestFit="1" customWidth="1"/>
    <col min="3" max="3" width="8.57421875" style="17" bestFit="1" customWidth="1"/>
    <col min="4" max="4" width="9.28125" style="17" bestFit="1" customWidth="1"/>
    <col min="5" max="5" width="10.421875" style="17" bestFit="1" customWidth="1"/>
    <col min="6" max="6" width="10.8515625" style="17" customWidth="1"/>
    <col min="7" max="7" width="10.421875" style="17" bestFit="1" customWidth="1"/>
    <col min="8" max="10" width="9.28125" style="17" bestFit="1" customWidth="1"/>
    <col min="11" max="11" width="11.7109375" style="17" bestFit="1" customWidth="1"/>
    <col min="12" max="12" width="10.421875" style="17" bestFit="1" customWidth="1"/>
    <col min="13" max="14" width="9.28125" style="17" bestFit="1" customWidth="1"/>
    <col min="15" max="16" width="10.421875" style="17" bestFit="1" customWidth="1"/>
    <col min="17" max="17" width="11.57421875" style="17" bestFit="1" customWidth="1"/>
    <col min="18" max="19" width="10.421875" style="17" bestFit="1" customWidth="1"/>
    <col min="20" max="20" width="11.57421875" style="17" bestFit="1" customWidth="1"/>
    <col min="21" max="21" width="10.421875" style="17" bestFit="1" customWidth="1"/>
    <col min="22" max="22" width="12.00390625" style="17" bestFit="1" customWidth="1"/>
    <col min="23" max="26" width="9.28125" style="17" bestFit="1" customWidth="1"/>
    <col min="27" max="27" width="11.57421875" style="17" bestFit="1" customWidth="1"/>
    <col min="28" max="16384" width="9.140625" style="17" customWidth="1"/>
  </cols>
  <sheetData>
    <row r="1" ht="12.75">
      <c r="A1" s="16" t="s">
        <v>136</v>
      </c>
    </row>
    <row r="2" ht="12.75">
      <c r="A2" s="16" t="s">
        <v>104</v>
      </c>
    </row>
    <row r="3" spans="1:26" ht="12.75">
      <c r="A3" s="55" t="s">
        <v>51</v>
      </c>
      <c r="B3" s="56" t="s">
        <v>52</v>
      </c>
      <c r="C3" s="55" t="s">
        <v>53</v>
      </c>
      <c r="D3" s="55" t="s">
        <v>54</v>
      </c>
      <c r="E3" s="55" t="s">
        <v>55</v>
      </c>
      <c r="F3" s="55" t="s">
        <v>105</v>
      </c>
      <c r="G3" s="55" t="s">
        <v>56</v>
      </c>
      <c r="H3" s="55" t="s">
        <v>57</v>
      </c>
      <c r="I3" s="55" t="s">
        <v>58</v>
      </c>
      <c r="J3" s="55" t="s">
        <v>59</v>
      </c>
      <c r="K3" s="55" t="s">
        <v>106</v>
      </c>
      <c r="L3" s="55" t="s">
        <v>60</v>
      </c>
      <c r="M3" s="55" t="s">
        <v>61</v>
      </c>
      <c r="N3" s="55" t="s">
        <v>62</v>
      </c>
      <c r="O3" s="55" t="s">
        <v>63</v>
      </c>
      <c r="P3" s="55" t="s">
        <v>64</v>
      </c>
      <c r="Q3" s="55" t="s">
        <v>65</v>
      </c>
      <c r="R3" s="55" t="s">
        <v>66</v>
      </c>
      <c r="S3" s="55" t="s">
        <v>67</v>
      </c>
      <c r="T3" s="55" t="s">
        <v>68</v>
      </c>
      <c r="U3" s="55" t="s">
        <v>69</v>
      </c>
      <c r="V3" s="55" t="s">
        <v>107</v>
      </c>
      <c r="W3" s="55" t="s">
        <v>108</v>
      </c>
      <c r="X3" s="55" t="s">
        <v>70</v>
      </c>
      <c r="Y3" s="55" t="s">
        <v>109</v>
      </c>
      <c r="Z3" s="55" t="s">
        <v>110</v>
      </c>
    </row>
    <row r="4" spans="1:26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57"/>
      <c r="Z4" s="57"/>
    </row>
    <row r="5" spans="1:26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57"/>
      <c r="Z5" s="57"/>
    </row>
    <row r="6" spans="1:26" ht="13.5" thickBot="1">
      <c r="A6" s="58">
        <v>1</v>
      </c>
      <c r="B6" s="58" t="s">
        <v>71</v>
      </c>
      <c r="C6" s="59">
        <v>7689</v>
      </c>
      <c r="D6" s="59">
        <v>6381</v>
      </c>
      <c r="E6" s="59">
        <v>57427</v>
      </c>
      <c r="F6" s="59">
        <v>18809</v>
      </c>
      <c r="G6" s="59">
        <v>164576</v>
      </c>
      <c r="H6" s="59">
        <v>25914</v>
      </c>
      <c r="I6" s="59">
        <v>10290</v>
      </c>
      <c r="J6" s="59">
        <v>9383</v>
      </c>
      <c r="K6" s="59">
        <v>72873</v>
      </c>
      <c r="L6" s="59">
        <v>24639</v>
      </c>
      <c r="M6" s="59">
        <v>20219</v>
      </c>
      <c r="N6" s="59">
        <v>29431</v>
      </c>
      <c r="O6" s="59">
        <v>147033</v>
      </c>
      <c r="P6" s="59">
        <v>20123</v>
      </c>
      <c r="Q6" s="59">
        <v>38689</v>
      </c>
      <c r="R6" s="59">
        <v>113057</v>
      </c>
      <c r="S6" s="59">
        <v>82872</v>
      </c>
      <c r="T6" s="59">
        <v>52414</v>
      </c>
      <c r="U6" s="59">
        <v>2236</v>
      </c>
      <c r="V6" s="59">
        <v>163654</v>
      </c>
      <c r="W6" s="59">
        <v>16486</v>
      </c>
      <c r="X6" s="59">
        <v>17662</v>
      </c>
      <c r="Y6" s="59">
        <v>11275</v>
      </c>
      <c r="Z6" s="59">
        <v>7488</v>
      </c>
    </row>
    <row r="7" spans="1:26" ht="13.5" thickBot="1">
      <c r="A7" s="58">
        <v>2</v>
      </c>
      <c r="B7" s="58" t="s">
        <v>72</v>
      </c>
      <c r="C7" s="59">
        <v>23768</v>
      </c>
      <c r="D7" s="59">
        <v>37272</v>
      </c>
      <c r="E7" s="59">
        <v>65014</v>
      </c>
      <c r="F7" s="59">
        <v>18011</v>
      </c>
      <c r="G7" s="59">
        <v>192901</v>
      </c>
      <c r="H7" s="59">
        <v>29612</v>
      </c>
      <c r="I7" s="59">
        <v>41325</v>
      </c>
      <c r="J7" s="59">
        <v>33594</v>
      </c>
      <c r="K7" s="59">
        <v>137353</v>
      </c>
      <c r="L7" s="59">
        <v>28821</v>
      </c>
      <c r="M7" s="59">
        <v>21210</v>
      </c>
      <c r="N7" s="59">
        <v>14248</v>
      </c>
      <c r="O7" s="59">
        <v>120880</v>
      </c>
      <c r="P7" s="59">
        <v>38367</v>
      </c>
      <c r="Q7" s="59">
        <v>42401</v>
      </c>
      <c r="R7" s="59">
        <v>139420</v>
      </c>
      <c r="S7" s="59">
        <v>112649</v>
      </c>
      <c r="T7" s="59">
        <v>334049</v>
      </c>
      <c r="U7" s="59">
        <v>103981</v>
      </c>
      <c r="V7" s="59">
        <v>489301</v>
      </c>
      <c r="W7" s="59">
        <v>44811</v>
      </c>
      <c r="X7" s="59">
        <v>16170</v>
      </c>
      <c r="Y7" s="59">
        <v>15073</v>
      </c>
      <c r="Z7" s="59">
        <v>28413</v>
      </c>
    </row>
    <row r="8" spans="1:26" ht="13.5" thickBot="1">
      <c r="A8" s="58">
        <v>3</v>
      </c>
      <c r="B8" s="58" t="s">
        <v>73</v>
      </c>
      <c r="C8" s="59">
        <v>9325</v>
      </c>
      <c r="D8" s="59">
        <v>10873</v>
      </c>
      <c r="E8" s="59">
        <v>109704</v>
      </c>
      <c r="F8" s="59">
        <v>25025</v>
      </c>
      <c r="G8" s="59">
        <v>223388</v>
      </c>
      <c r="H8" s="59">
        <v>15010</v>
      </c>
      <c r="I8" s="59">
        <v>12362</v>
      </c>
      <c r="J8" s="59">
        <v>9090</v>
      </c>
      <c r="K8" s="59">
        <v>94166</v>
      </c>
      <c r="L8" s="59">
        <v>31277</v>
      </c>
      <c r="M8" s="59">
        <v>6208</v>
      </c>
      <c r="N8" s="59">
        <v>8526</v>
      </c>
      <c r="O8" s="59">
        <v>272439</v>
      </c>
      <c r="P8" s="59">
        <v>40397</v>
      </c>
      <c r="Q8" s="59">
        <v>29451</v>
      </c>
      <c r="R8" s="59">
        <v>213600</v>
      </c>
      <c r="S8" s="59">
        <v>76545</v>
      </c>
      <c r="T8" s="59">
        <v>64863</v>
      </c>
      <c r="U8" s="59">
        <v>6047</v>
      </c>
      <c r="V8" s="59">
        <v>540905</v>
      </c>
      <c r="W8" s="59">
        <v>11995</v>
      </c>
      <c r="X8" s="59">
        <v>14997</v>
      </c>
      <c r="Y8" s="59">
        <v>25284</v>
      </c>
      <c r="Z8" s="59">
        <v>6443</v>
      </c>
    </row>
    <row r="9" spans="1:26" ht="13.5" thickBot="1">
      <c r="A9" s="58">
        <v>4</v>
      </c>
      <c r="B9" s="58" t="s">
        <v>74</v>
      </c>
      <c r="C9" s="59">
        <v>8483</v>
      </c>
      <c r="D9" s="59">
        <v>12685</v>
      </c>
      <c r="E9" s="59">
        <v>47620</v>
      </c>
      <c r="F9" s="59">
        <v>11913</v>
      </c>
      <c r="G9" s="59">
        <v>103401</v>
      </c>
      <c r="H9" s="59">
        <v>25980</v>
      </c>
      <c r="I9" s="59">
        <v>16264</v>
      </c>
      <c r="J9" s="59">
        <v>8563</v>
      </c>
      <c r="K9" s="59">
        <v>52684</v>
      </c>
      <c r="L9" s="59">
        <v>13297</v>
      </c>
      <c r="M9" s="59">
        <v>9682</v>
      </c>
      <c r="N9" s="59">
        <v>15816</v>
      </c>
      <c r="O9" s="59">
        <v>96611</v>
      </c>
      <c r="P9" s="59">
        <v>16305</v>
      </c>
      <c r="Q9" s="59">
        <v>36095</v>
      </c>
      <c r="R9" s="59">
        <v>77540</v>
      </c>
      <c r="S9" s="59">
        <v>74098</v>
      </c>
      <c r="T9" s="59">
        <v>113279</v>
      </c>
      <c r="U9" s="59">
        <v>31128</v>
      </c>
      <c r="V9" s="59">
        <v>377440</v>
      </c>
      <c r="W9" s="59">
        <v>18636</v>
      </c>
      <c r="X9" s="59">
        <v>15795</v>
      </c>
      <c r="Y9" s="59">
        <v>17327</v>
      </c>
      <c r="Z9" s="59">
        <v>8869</v>
      </c>
    </row>
    <row r="10" spans="1:26" ht="13.5" thickBot="1">
      <c r="A10" s="58">
        <v>5</v>
      </c>
      <c r="B10" s="58" t="s">
        <v>75</v>
      </c>
      <c r="C10" s="59">
        <v>15792</v>
      </c>
      <c r="D10" s="59">
        <v>10882</v>
      </c>
      <c r="E10" s="59">
        <v>39386</v>
      </c>
      <c r="F10" s="59">
        <v>13296</v>
      </c>
      <c r="G10" s="59">
        <v>65479</v>
      </c>
      <c r="H10" s="59">
        <v>15179</v>
      </c>
      <c r="I10" s="59">
        <v>8926</v>
      </c>
      <c r="J10" s="59">
        <v>11318</v>
      </c>
      <c r="K10" s="59">
        <v>64203</v>
      </c>
      <c r="L10" s="59">
        <v>14317</v>
      </c>
      <c r="M10" s="59">
        <v>5107</v>
      </c>
      <c r="N10" s="59">
        <v>8075</v>
      </c>
      <c r="O10" s="59">
        <v>187264</v>
      </c>
      <c r="P10" s="59">
        <v>51125</v>
      </c>
      <c r="Q10" s="59">
        <v>56095</v>
      </c>
      <c r="R10" s="59">
        <v>59040</v>
      </c>
      <c r="S10" s="59">
        <v>38256</v>
      </c>
      <c r="T10" s="59">
        <v>130541</v>
      </c>
      <c r="U10" s="59">
        <v>13639</v>
      </c>
      <c r="V10" s="59">
        <v>280686</v>
      </c>
      <c r="W10" s="59">
        <v>9842</v>
      </c>
      <c r="X10" s="59">
        <v>8576</v>
      </c>
      <c r="Y10" s="59">
        <v>10910</v>
      </c>
      <c r="Z10" s="59">
        <v>7116</v>
      </c>
    </row>
    <row r="11" spans="1:26" ht="13.5" thickBot="1">
      <c r="A11" s="58">
        <v>6</v>
      </c>
      <c r="B11" s="58" t="s">
        <v>76</v>
      </c>
      <c r="C11" s="59">
        <v>38100</v>
      </c>
      <c r="D11" s="59">
        <v>17934</v>
      </c>
      <c r="E11" s="59">
        <v>107758</v>
      </c>
      <c r="F11" s="59">
        <v>28785</v>
      </c>
      <c r="G11" s="59">
        <v>154795</v>
      </c>
      <c r="H11" s="59">
        <v>38067</v>
      </c>
      <c r="I11" s="59">
        <v>18904</v>
      </c>
      <c r="J11" s="59">
        <v>43399</v>
      </c>
      <c r="K11" s="59">
        <v>304655</v>
      </c>
      <c r="L11" s="59">
        <v>50992</v>
      </c>
      <c r="M11" s="59">
        <v>26815</v>
      </c>
      <c r="N11" s="59">
        <v>23124</v>
      </c>
      <c r="O11" s="59">
        <v>187793</v>
      </c>
      <c r="P11" s="59">
        <v>45620</v>
      </c>
      <c r="Q11" s="59">
        <v>106600</v>
      </c>
      <c r="R11" s="59">
        <v>168814</v>
      </c>
      <c r="S11" s="59">
        <v>142008</v>
      </c>
      <c r="T11" s="59">
        <v>437711</v>
      </c>
      <c r="U11" s="59">
        <v>26138</v>
      </c>
      <c r="V11" s="59">
        <v>543369</v>
      </c>
      <c r="W11" s="59">
        <v>25401</v>
      </c>
      <c r="X11" s="59">
        <v>21536</v>
      </c>
      <c r="Y11" s="59">
        <v>19823</v>
      </c>
      <c r="Z11" s="59">
        <v>34892</v>
      </c>
    </row>
    <row r="12" spans="1:26" ht="13.5" thickBot="1">
      <c r="A12" s="58">
        <v>7</v>
      </c>
      <c r="B12" s="58" t="s">
        <v>77</v>
      </c>
      <c r="C12" s="59">
        <v>9212</v>
      </c>
      <c r="D12" s="59">
        <v>7107</v>
      </c>
      <c r="E12" s="59">
        <v>23313</v>
      </c>
      <c r="F12" s="59">
        <v>6042</v>
      </c>
      <c r="G12" s="59">
        <v>35380</v>
      </c>
      <c r="H12" s="59">
        <v>8417</v>
      </c>
      <c r="I12" s="59">
        <v>6593</v>
      </c>
      <c r="J12" s="59">
        <v>8984</v>
      </c>
      <c r="K12" s="59">
        <v>32866</v>
      </c>
      <c r="L12" s="59">
        <v>18500</v>
      </c>
      <c r="M12" s="59">
        <v>8191</v>
      </c>
      <c r="N12" s="59">
        <v>5399</v>
      </c>
      <c r="O12" s="59">
        <v>53487</v>
      </c>
      <c r="P12" s="59">
        <v>28429</v>
      </c>
      <c r="Q12" s="59">
        <v>18690</v>
      </c>
      <c r="R12" s="59">
        <v>51058</v>
      </c>
      <c r="S12" s="59">
        <v>19351</v>
      </c>
      <c r="T12" s="59">
        <v>49993</v>
      </c>
      <c r="U12" s="59">
        <v>6430</v>
      </c>
      <c r="V12" s="59">
        <v>136988</v>
      </c>
      <c r="W12" s="59">
        <v>8122</v>
      </c>
      <c r="X12" s="59">
        <v>8485</v>
      </c>
      <c r="Y12" s="59">
        <v>13657</v>
      </c>
      <c r="Z12" s="59">
        <v>10420</v>
      </c>
    </row>
    <row r="13" spans="1:26" ht="13.5" thickBot="1">
      <c r="A13" s="58">
        <v>8</v>
      </c>
      <c r="B13" s="58" t="s">
        <v>78</v>
      </c>
      <c r="C13" s="59">
        <v>52168</v>
      </c>
      <c r="D13" s="59">
        <v>24609</v>
      </c>
      <c r="E13" s="59">
        <v>67435</v>
      </c>
      <c r="F13" s="59">
        <v>16600</v>
      </c>
      <c r="G13" s="59">
        <v>163330</v>
      </c>
      <c r="H13" s="59">
        <v>68213</v>
      </c>
      <c r="I13" s="59">
        <v>22096</v>
      </c>
      <c r="J13" s="59">
        <v>67734</v>
      </c>
      <c r="K13" s="59">
        <v>221807</v>
      </c>
      <c r="L13" s="59">
        <v>56630</v>
      </c>
      <c r="M13" s="59">
        <v>31350</v>
      </c>
      <c r="N13" s="59">
        <v>64596</v>
      </c>
      <c r="O13" s="59">
        <v>202590</v>
      </c>
      <c r="P13" s="59">
        <v>149256</v>
      </c>
      <c r="Q13" s="59">
        <v>254278</v>
      </c>
      <c r="R13" s="59">
        <v>263384</v>
      </c>
      <c r="S13" s="59">
        <v>113804</v>
      </c>
      <c r="T13" s="59">
        <v>650259</v>
      </c>
      <c r="U13" s="59">
        <v>30872</v>
      </c>
      <c r="V13" s="59">
        <v>737613</v>
      </c>
      <c r="W13" s="59">
        <v>27294</v>
      </c>
      <c r="X13" s="59">
        <v>23904</v>
      </c>
      <c r="Y13" s="59">
        <v>14855</v>
      </c>
      <c r="Z13" s="59">
        <v>57335</v>
      </c>
    </row>
    <row r="14" spans="1:26" ht="13.5" thickBot="1">
      <c r="A14" s="58">
        <v>9</v>
      </c>
      <c r="B14" s="58" t="s">
        <v>79</v>
      </c>
      <c r="C14" s="59">
        <v>2453</v>
      </c>
      <c r="D14" s="59">
        <v>2634</v>
      </c>
      <c r="E14" s="59">
        <v>100454</v>
      </c>
      <c r="F14" s="59">
        <v>1379</v>
      </c>
      <c r="G14" s="59">
        <v>34857</v>
      </c>
      <c r="H14" s="59">
        <v>4447</v>
      </c>
      <c r="I14" s="59">
        <v>11306</v>
      </c>
      <c r="J14" s="59">
        <v>8542</v>
      </c>
      <c r="K14" s="59">
        <v>24879</v>
      </c>
      <c r="L14" s="59">
        <v>3467</v>
      </c>
      <c r="M14" s="59">
        <v>4588</v>
      </c>
      <c r="N14" s="59">
        <v>2524</v>
      </c>
      <c r="O14" s="59">
        <v>22596</v>
      </c>
      <c r="P14" s="59">
        <v>4247</v>
      </c>
      <c r="Q14" s="59">
        <v>16930</v>
      </c>
      <c r="R14" s="59">
        <v>26657</v>
      </c>
      <c r="S14" s="59">
        <v>12053</v>
      </c>
      <c r="T14" s="59">
        <v>89444</v>
      </c>
      <c r="U14" s="59">
        <v>3975</v>
      </c>
      <c r="V14" s="59">
        <v>85921</v>
      </c>
      <c r="W14" s="59">
        <v>1871</v>
      </c>
      <c r="X14" s="59">
        <v>2248</v>
      </c>
      <c r="Y14" s="59">
        <v>1370</v>
      </c>
      <c r="Z14" s="59">
        <v>1360</v>
      </c>
    </row>
    <row r="15" spans="1:26" ht="13.5" thickBot="1">
      <c r="A15" s="58">
        <v>10</v>
      </c>
      <c r="B15" s="58" t="s">
        <v>80</v>
      </c>
      <c r="C15" s="59">
        <v>5089</v>
      </c>
      <c r="D15" s="59">
        <v>3088</v>
      </c>
      <c r="E15" s="59">
        <v>8102</v>
      </c>
      <c r="F15" s="59">
        <v>1481</v>
      </c>
      <c r="G15" s="59">
        <v>17628</v>
      </c>
      <c r="H15" s="59">
        <v>5046</v>
      </c>
      <c r="I15" s="59">
        <v>6029</v>
      </c>
      <c r="J15" s="59">
        <v>3092</v>
      </c>
      <c r="K15" s="59">
        <v>22203</v>
      </c>
      <c r="L15" s="59">
        <v>2387</v>
      </c>
      <c r="M15" s="59">
        <v>2806</v>
      </c>
      <c r="N15" s="59">
        <v>2683</v>
      </c>
      <c r="O15" s="59">
        <v>30646</v>
      </c>
      <c r="P15" s="59">
        <v>5211</v>
      </c>
      <c r="Q15" s="59">
        <v>10426</v>
      </c>
      <c r="R15" s="59">
        <v>26807</v>
      </c>
      <c r="S15" s="59">
        <v>7974</v>
      </c>
      <c r="T15" s="59">
        <v>45368</v>
      </c>
      <c r="U15" s="59">
        <v>19028</v>
      </c>
      <c r="V15" s="59">
        <v>45016</v>
      </c>
      <c r="W15" s="59">
        <v>9946</v>
      </c>
      <c r="X15" s="59">
        <v>2612</v>
      </c>
      <c r="Y15" s="59">
        <v>2315</v>
      </c>
      <c r="Z15" s="59">
        <v>2366</v>
      </c>
    </row>
    <row r="16" spans="1:26" ht="13.5" thickBot="1">
      <c r="A16" s="58">
        <v>11</v>
      </c>
      <c r="B16" s="58" t="s">
        <v>81</v>
      </c>
      <c r="C16" s="59">
        <v>8631</v>
      </c>
      <c r="D16" s="59">
        <v>10513</v>
      </c>
      <c r="E16" s="59">
        <v>56809</v>
      </c>
      <c r="F16" s="59">
        <v>7143</v>
      </c>
      <c r="G16" s="59">
        <v>354449</v>
      </c>
      <c r="H16" s="59">
        <v>25266</v>
      </c>
      <c r="I16" s="59">
        <v>8725</v>
      </c>
      <c r="J16" s="59">
        <v>15930</v>
      </c>
      <c r="K16" s="59">
        <v>908246</v>
      </c>
      <c r="L16" s="59">
        <v>15349</v>
      </c>
      <c r="M16" s="59">
        <v>14806</v>
      </c>
      <c r="N16" s="59">
        <v>21908</v>
      </c>
      <c r="O16" s="59">
        <v>309230</v>
      </c>
      <c r="P16" s="59">
        <v>80561</v>
      </c>
      <c r="Q16" s="59">
        <v>144666</v>
      </c>
      <c r="R16" s="59">
        <v>985031</v>
      </c>
      <c r="S16" s="59">
        <v>129437</v>
      </c>
      <c r="T16" s="59">
        <v>581806</v>
      </c>
      <c r="U16" s="59">
        <v>231537</v>
      </c>
      <c r="V16" s="59">
        <v>359122</v>
      </c>
      <c r="W16" s="59">
        <v>23843</v>
      </c>
      <c r="X16" s="59">
        <v>9180</v>
      </c>
      <c r="Y16" s="59">
        <v>4841</v>
      </c>
      <c r="Z16" s="59">
        <v>9607</v>
      </c>
    </row>
    <row r="17" spans="1:26" ht="13.5" thickBot="1">
      <c r="A17" s="58">
        <v>12</v>
      </c>
      <c r="B17" s="58" t="s">
        <v>82</v>
      </c>
      <c r="C17" s="59">
        <v>75753</v>
      </c>
      <c r="D17" s="59">
        <v>53044</v>
      </c>
      <c r="E17" s="59">
        <v>539201</v>
      </c>
      <c r="F17" s="59">
        <v>90637</v>
      </c>
      <c r="G17" s="59">
        <v>1976205</v>
      </c>
      <c r="H17" s="59">
        <v>84642</v>
      </c>
      <c r="I17" s="59">
        <v>35551</v>
      </c>
      <c r="J17" s="59">
        <v>105480</v>
      </c>
      <c r="K17" s="59">
        <v>1377933</v>
      </c>
      <c r="L17" s="59">
        <v>169011</v>
      </c>
      <c r="M17" s="59">
        <v>85967</v>
      </c>
      <c r="N17" s="59">
        <v>123653</v>
      </c>
      <c r="O17" s="59">
        <v>962042</v>
      </c>
      <c r="P17" s="59">
        <v>396414</v>
      </c>
      <c r="Q17" s="59">
        <v>963689</v>
      </c>
      <c r="R17" s="59">
        <v>1981787</v>
      </c>
      <c r="S17" s="59">
        <v>340878</v>
      </c>
      <c r="T17" s="59">
        <v>3275236</v>
      </c>
      <c r="U17" s="59">
        <v>188548</v>
      </c>
      <c r="V17" s="59">
        <v>5228480</v>
      </c>
      <c r="W17" s="59">
        <v>117989</v>
      </c>
      <c r="X17" s="59">
        <v>70157</v>
      </c>
      <c r="Y17" s="59">
        <v>44557</v>
      </c>
      <c r="Z17" s="59">
        <v>80119</v>
      </c>
    </row>
    <row r="18" spans="1:26" ht="13.5" thickBot="1">
      <c r="A18" s="58">
        <v>13</v>
      </c>
      <c r="B18" s="58" t="s">
        <v>83</v>
      </c>
      <c r="C18" s="59">
        <v>137312</v>
      </c>
      <c r="D18" s="59">
        <v>47735</v>
      </c>
      <c r="E18" s="59">
        <v>203463</v>
      </c>
      <c r="F18" s="59">
        <v>71393</v>
      </c>
      <c r="G18" s="59">
        <v>1530004</v>
      </c>
      <c r="H18" s="59">
        <v>50178</v>
      </c>
      <c r="I18" s="59">
        <v>51311</v>
      </c>
      <c r="J18" s="59">
        <v>163893</v>
      </c>
      <c r="K18" s="59">
        <v>1123627</v>
      </c>
      <c r="L18" s="59">
        <v>130369</v>
      </c>
      <c r="M18" s="59">
        <v>132437</v>
      </c>
      <c r="N18" s="59">
        <v>59170</v>
      </c>
      <c r="O18" s="59">
        <v>1272870</v>
      </c>
      <c r="P18" s="59">
        <v>276214</v>
      </c>
      <c r="Q18" s="59">
        <v>2495129</v>
      </c>
      <c r="R18" s="59">
        <v>792453</v>
      </c>
      <c r="S18" s="59">
        <v>166648</v>
      </c>
      <c r="T18" s="59">
        <v>5004845</v>
      </c>
      <c r="U18" s="59">
        <v>179117</v>
      </c>
      <c r="V18" s="59">
        <v>2697899</v>
      </c>
      <c r="W18" s="59">
        <v>55996</v>
      </c>
      <c r="X18" s="59">
        <v>46398</v>
      </c>
      <c r="Y18" s="59">
        <v>53464</v>
      </c>
      <c r="Z18" s="59">
        <v>118027</v>
      </c>
    </row>
    <row r="19" spans="1:26" ht="13.5" thickBot="1">
      <c r="A19" s="58">
        <v>14</v>
      </c>
      <c r="B19" s="58" t="s">
        <v>84</v>
      </c>
      <c r="C19" s="59">
        <v>14937</v>
      </c>
      <c r="D19" s="59">
        <v>6967</v>
      </c>
      <c r="E19" s="59">
        <v>34175</v>
      </c>
      <c r="F19" s="59">
        <v>12564</v>
      </c>
      <c r="G19" s="59">
        <v>91858</v>
      </c>
      <c r="H19" s="59">
        <v>9774</v>
      </c>
      <c r="I19" s="59">
        <v>2974</v>
      </c>
      <c r="J19" s="59">
        <v>12918</v>
      </c>
      <c r="K19" s="59">
        <v>108117</v>
      </c>
      <c r="L19" s="59">
        <v>9993</v>
      </c>
      <c r="M19" s="59">
        <v>10343</v>
      </c>
      <c r="N19" s="59">
        <v>13092</v>
      </c>
      <c r="O19" s="59">
        <v>334076</v>
      </c>
      <c r="P19" s="59">
        <v>66105</v>
      </c>
      <c r="Q19" s="59">
        <v>190089</v>
      </c>
      <c r="R19" s="59">
        <v>137880</v>
      </c>
      <c r="S19" s="59">
        <v>13878</v>
      </c>
      <c r="T19" s="59">
        <v>492161</v>
      </c>
      <c r="U19" s="59">
        <v>31564</v>
      </c>
      <c r="V19" s="59">
        <v>262823</v>
      </c>
      <c r="W19" s="59">
        <v>7118</v>
      </c>
      <c r="X19" s="59">
        <v>6650</v>
      </c>
      <c r="Y19" s="59">
        <v>12394</v>
      </c>
      <c r="Z19" s="59">
        <v>4408</v>
      </c>
    </row>
    <row r="20" spans="1:26" ht="13.5" thickBot="1">
      <c r="A20" s="58">
        <v>15</v>
      </c>
      <c r="B20" s="58" t="s">
        <v>85</v>
      </c>
      <c r="C20" s="59">
        <v>123853</v>
      </c>
      <c r="D20" s="59">
        <v>76321</v>
      </c>
      <c r="E20" s="59">
        <v>260569</v>
      </c>
      <c r="F20" s="59">
        <v>112109</v>
      </c>
      <c r="G20" s="59">
        <v>1315913</v>
      </c>
      <c r="H20" s="59">
        <v>74485</v>
      </c>
      <c r="I20" s="59">
        <v>44326</v>
      </c>
      <c r="J20" s="59">
        <v>177457</v>
      </c>
      <c r="K20" s="59">
        <v>1501989</v>
      </c>
      <c r="L20" s="59">
        <v>177509</v>
      </c>
      <c r="M20" s="59">
        <v>112000</v>
      </c>
      <c r="N20" s="59">
        <v>162333</v>
      </c>
      <c r="O20" s="59">
        <v>962865</v>
      </c>
      <c r="P20" s="59">
        <v>389349</v>
      </c>
      <c r="Q20" s="59">
        <v>6008653</v>
      </c>
      <c r="R20" s="59">
        <v>571155</v>
      </c>
      <c r="S20" s="59">
        <v>210683</v>
      </c>
      <c r="T20" s="59">
        <v>4149402</v>
      </c>
      <c r="U20" s="59">
        <v>226662</v>
      </c>
      <c r="V20" s="59">
        <v>2583497</v>
      </c>
      <c r="W20" s="59">
        <v>203315</v>
      </c>
      <c r="X20" s="59">
        <v>77631</v>
      </c>
      <c r="Y20" s="59">
        <v>48488</v>
      </c>
      <c r="Z20" s="59">
        <v>77985</v>
      </c>
    </row>
    <row r="21" spans="1:26" ht="13.5" thickBot="1">
      <c r="A21" s="58">
        <v>16</v>
      </c>
      <c r="B21" s="58" t="s">
        <v>86</v>
      </c>
      <c r="C21" s="59">
        <v>21825</v>
      </c>
      <c r="D21" s="59">
        <v>18826</v>
      </c>
      <c r="E21" s="59">
        <v>114022</v>
      </c>
      <c r="F21" s="59">
        <v>31161</v>
      </c>
      <c r="G21" s="59">
        <v>338069</v>
      </c>
      <c r="H21" s="59">
        <v>30863</v>
      </c>
      <c r="I21" s="59">
        <v>23154</v>
      </c>
      <c r="J21" s="59">
        <v>24322</v>
      </c>
      <c r="K21" s="59">
        <v>281545</v>
      </c>
      <c r="L21" s="59">
        <v>30408</v>
      </c>
      <c r="M21" s="59">
        <v>26523</v>
      </c>
      <c r="N21" s="59">
        <v>65212</v>
      </c>
      <c r="O21" s="59">
        <v>168731</v>
      </c>
      <c r="P21" s="59">
        <v>86078</v>
      </c>
      <c r="Q21" s="59">
        <v>140549</v>
      </c>
      <c r="R21" s="59">
        <v>374140</v>
      </c>
      <c r="S21" s="59">
        <v>138342</v>
      </c>
      <c r="T21" s="59">
        <v>467078</v>
      </c>
      <c r="U21" s="59">
        <v>59571</v>
      </c>
      <c r="V21" s="59">
        <v>719043</v>
      </c>
      <c r="W21" s="59">
        <v>34175</v>
      </c>
      <c r="X21" s="59">
        <v>27088</v>
      </c>
      <c r="Y21" s="59">
        <v>40349</v>
      </c>
      <c r="Z21" s="59">
        <v>11097</v>
      </c>
    </row>
    <row r="22" spans="1:26" ht="13.5" thickBot="1">
      <c r="A22" s="58">
        <v>17</v>
      </c>
      <c r="B22" s="58" t="s">
        <v>87</v>
      </c>
      <c r="C22" s="59">
        <v>61929</v>
      </c>
      <c r="D22" s="59">
        <v>5111</v>
      </c>
      <c r="E22" s="59">
        <v>3894</v>
      </c>
      <c r="F22" s="59">
        <v>7768</v>
      </c>
      <c r="G22" s="59">
        <v>15876</v>
      </c>
      <c r="H22" s="59">
        <v>6675</v>
      </c>
      <c r="I22" s="59">
        <v>43526</v>
      </c>
      <c r="J22" s="59">
        <v>45131</v>
      </c>
      <c r="K22" s="59">
        <v>114763</v>
      </c>
      <c r="L22" s="59">
        <v>39898</v>
      </c>
      <c r="M22" s="59">
        <v>18746</v>
      </c>
      <c r="N22" s="59">
        <v>875</v>
      </c>
      <c r="O22" s="59">
        <v>19490</v>
      </c>
      <c r="P22" s="59">
        <v>77105</v>
      </c>
      <c r="Q22" s="59">
        <v>25658</v>
      </c>
      <c r="R22" s="59">
        <v>18318</v>
      </c>
      <c r="S22" s="59">
        <v>2050</v>
      </c>
      <c r="T22" s="59">
        <v>969804</v>
      </c>
      <c r="U22" s="59">
        <v>12505</v>
      </c>
      <c r="V22" s="59">
        <v>305389</v>
      </c>
      <c r="W22" s="59">
        <v>4294</v>
      </c>
      <c r="X22" s="59">
        <v>3648</v>
      </c>
      <c r="Y22" s="59">
        <v>4319</v>
      </c>
      <c r="Z22" s="59">
        <v>24337</v>
      </c>
    </row>
    <row r="23" spans="1:26" ht="13.5" thickBot="1">
      <c r="A23" s="58">
        <v>18</v>
      </c>
      <c r="B23" s="58" t="s">
        <v>88</v>
      </c>
      <c r="C23" s="59">
        <v>12757</v>
      </c>
      <c r="D23" s="59">
        <v>7079</v>
      </c>
      <c r="E23" s="59">
        <v>198271</v>
      </c>
      <c r="F23" s="59">
        <v>31325</v>
      </c>
      <c r="G23" s="59">
        <v>139380</v>
      </c>
      <c r="H23" s="59">
        <v>30231</v>
      </c>
      <c r="I23" s="59">
        <v>17830</v>
      </c>
      <c r="J23" s="59">
        <v>18226</v>
      </c>
      <c r="K23" s="59">
        <v>62931</v>
      </c>
      <c r="L23" s="59">
        <v>27932</v>
      </c>
      <c r="M23" s="59">
        <v>20661</v>
      </c>
      <c r="N23" s="59">
        <v>25874</v>
      </c>
      <c r="O23" s="59">
        <v>95453</v>
      </c>
      <c r="P23" s="59">
        <v>31868</v>
      </c>
      <c r="Q23" s="59">
        <v>69825</v>
      </c>
      <c r="R23" s="59">
        <v>86421</v>
      </c>
      <c r="S23" s="59">
        <v>139826</v>
      </c>
      <c r="T23" s="59">
        <v>100261</v>
      </c>
      <c r="U23" s="59">
        <v>4740</v>
      </c>
      <c r="V23" s="59">
        <v>393381</v>
      </c>
      <c r="W23" s="59">
        <v>19517</v>
      </c>
      <c r="X23" s="59">
        <v>29583</v>
      </c>
      <c r="Y23" s="59">
        <v>25840</v>
      </c>
      <c r="Z23" s="59">
        <v>14765</v>
      </c>
    </row>
    <row r="24" spans="1:26" ht="13.5" thickBot="1">
      <c r="A24" s="58">
        <v>19</v>
      </c>
      <c r="B24" s="58" t="s">
        <v>89</v>
      </c>
      <c r="C24" s="59">
        <v>10466</v>
      </c>
      <c r="D24" s="59">
        <v>9509</v>
      </c>
      <c r="E24" s="59">
        <v>8165</v>
      </c>
      <c r="F24" s="59">
        <v>19894</v>
      </c>
      <c r="G24" s="59">
        <v>11434</v>
      </c>
      <c r="H24" s="59">
        <v>15403</v>
      </c>
      <c r="I24" s="59">
        <v>9390</v>
      </c>
      <c r="J24" s="59">
        <v>11454</v>
      </c>
      <c r="K24" s="59">
        <v>37739</v>
      </c>
      <c r="L24" s="59">
        <v>28483</v>
      </c>
      <c r="M24" s="59">
        <v>34508</v>
      </c>
      <c r="N24" s="59">
        <v>399</v>
      </c>
      <c r="O24" s="59">
        <v>12213</v>
      </c>
      <c r="P24" s="59">
        <v>12810</v>
      </c>
      <c r="Q24" s="59">
        <v>18992</v>
      </c>
      <c r="R24" s="59">
        <v>7395</v>
      </c>
      <c r="S24" s="59">
        <v>1780</v>
      </c>
      <c r="T24" s="59">
        <v>132606</v>
      </c>
      <c r="U24" s="59">
        <v>47467</v>
      </c>
      <c r="V24" s="59">
        <v>288071</v>
      </c>
      <c r="W24" s="59">
        <v>10140</v>
      </c>
      <c r="X24" s="59">
        <v>8170</v>
      </c>
      <c r="Y24" s="59">
        <v>11512</v>
      </c>
      <c r="Z24" s="59">
        <v>22326</v>
      </c>
    </row>
    <row r="25" spans="1:26" ht="13.5" thickBot="1">
      <c r="A25" s="58">
        <v>20</v>
      </c>
      <c r="B25" s="58" t="s">
        <v>90</v>
      </c>
      <c r="C25" s="59">
        <v>7751</v>
      </c>
      <c r="D25" s="59">
        <v>8894</v>
      </c>
      <c r="E25" s="59">
        <v>21540</v>
      </c>
      <c r="F25" s="59">
        <v>7404</v>
      </c>
      <c r="G25" s="59">
        <v>83832</v>
      </c>
      <c r="H25" s="59">
        <v>20607</v>
      </c>
      <c r="I25" s="59">
        <v>10933</v>
      </c>
      <c r="J25" s="59">
        <v>20041</v>
      </c>
      <c r="K25" s="59">
        <v>59998</v>
      </c>
      <c r="L25" s="59">
        <v>13655</v>
      </c>
      <c r="M25" s="59">
        <v>13844</v>
      </c>
      <c r="N25" s="59">
        <v>8883</v>
      </c>
      <c r="O25" s="59">
        <v>42259</v>
      </c>
      <c r="P25" s="59">
        <v>20890</v>
      </c>
      <c r="Q25" s="59">
        <v>25948</v>
      </c>
      <c r="R25" s="59">
        <v>41340</v>
      </c>
      <c r="S25" s="59">
        <v>37272</v>
      </c>
      <c r="T25" s="59">
        <v>167731</v>
      </c>
      <c r="U25" s="59">
        <v>27107</v>
      </c>
      <c r="V25" s="59">
        <v>223184</v>
      </c>
      <c r="W25" s="59">
        <v>6328</v>
      </c>
      <c r="X25" s="59">
        <v>11714</v>
      </c>
      <c r="Y25" s="59">
        <v>24191</v>
      </c>
      <c r="Z25" s="59">
        <v>10741</v>
      </c>
    </row>
    <row r="26" spans="1:26" ht="13.5" thickBot="1">
      <c r="A26" s="58">
        <v>21</v>
      </c>
      <c r="B26" s="58" t="s">
        <v>91</v>
      </c>
      <c r="C26" s="59">
        <v>3911</v>
      </c>
      <c r="D26" s="59">
        <v>3853</v>
      </c>
      <c r="E26" s="59">
        <v>16226</v>
      </c>
      <c r="F26" s="59">
        <v>5186</v>
      </c>
      <c r="G26" s="59">
        <v>44867</v>
      </c>
      <c r="H26" s="59">
        <v>5688</v>
      </c>
      <c r="I26" s="59">
        <v>3636</v>
      </c>
      <c r="J26" s="59">
        <v>5230</v>
      </c>
      <c r="K26" s="59">
        <v>39738</v>
      </c>
      <c r="L26" s="59">
        <v>9219</v>
      </c>
      <c r="M26" s="59">
        <v>5425</v>
      </c>
      <c r="N26" s="59">
        <v>3963</v>
      </c>
      <c r="O26" s="59">
        <v>29431</v>
      </c>
      <c r="P26" s="59">
        <v>8330</v>
      </c>
      <c r="Q26" s="59">
        <v>20455</v>
      </c>
      <c r="R26" s="59">
        <v>13613</v>
      </c>
      <c r="S26" s="59">
        <v>22508</v>
      </c>
      <c r="T26" s="59">
        <v>95545</v>
      </c>
      <c r="U26" s="59">
        <v>18271</v>
      </c>
      <c r="V26" s="59">
        <v>117906</v>
      </c>
      <c r="W26" s="59">
        <v>1775</v>
      </c>
      <c r="X26" s="59">
        <v>4110</v>
      </c>
      <c r="Y26" s="59">
        <v>3199</v>
      </c>
      <c r="Z26" s="59">
        <v>3953</v>
      </c>
    </row>
    <row r="27" spans="1:26" ht="13.5" thickBot="1">
      <c r="A27" s="58">
        <v>22</v>
      </c>
      <c r="B27" s="58" t="s">
        <v>92</v>
      </c>
      <c r="C27" s="59">
        <v>2812</v>
      </c>
      <c r="D27" s="59">
        <v>8161</v>
      </c>
      <c r="E27" s="59">
        <v>58192</v>
      </c>
      <c r="F27" s="59">
        <v>7671</v>
      </c>
      <c r="G27" s="59">
        <v>183222</v>
      </c>
      <c r="H27" s="59">
        <v>9242</v>
      </c>
      <c r="I27" s="59">
        <v>9092</v>
      </c>
      <c r="J27" s="59">
        <v>13355</v>
      </c>
      <c r="K27" s="59">
        <v>59713</v>
      </c>
      <c r="L27" s="59">
        <v>16109</v>
      </c>
      <c r="M27" s="59">
        <v>7793</v>
      </c>
      <c r="N27" s="59">
        <v>25429</v>
      </c>
      <c r="O27" s="59">
        <v>99683</v>
      </c>
      <c r="P27" s="59">
        <v>27817</v>
      </c>
      <c r="Q27" s="59">
        <v>94529</v>
      </c>
      <c r="R27" s="59">
        <v>130076</v>
      </c>
      <c r="S27" s="59">
        <v>79704</v>
      </c>
      <c r="T27" s="59">
        <v>104515</v>
      </c>
      <c r="U27" s="59">
        <v>8983</v>
      </c>
      <c r="V27" s="59">
        <v>252996</v>
      </c>
      <c r="W27" s="59">
        <v>12696</v>
      </c>
      <c r="X27" s="59">
        <v>6020</v>
      </c>
      <c r="Y27" s="59">
        <v>8362</v>
      </c>
      <c r="Z27" s="59">
        <v>7196</v>
      </c>
    </row>
    <row r="28" spans="1:26" ht="13.5" thickBot="1">
      <c r="A28" s="58">
        <v>23</v>
      </c>
      <c r="B28" s="58" t="s">
        <v>93</v>
      </c>
      <c r="C28" s="59">
        <v>4380</v>
      </c>
      <c r="D28" s="59">
        <v>10963</v>
      </c>
      <c r="E28" s="59">
        <v>25602</v>
      </c>
      <c r="F28" s="59">
        <v>6647</v>
      </c>
      <c r="G28" s="59">
        <v>65881</v>
      </c>
      <c r="H28" s="59">
        <v>23688</v>
      </c>
      <c r="I28" s="59">
        <v>2663</v>
      </c>
      <c r="J28" s="59">
        <v>10617</v>
      </c>
      <c r="K28" s="59">
        <v>49084</v>
      </c>
      <c r="L28" s="59">
        <v>10366</v>
      </c>
      <c r="M28" s="59">
        <v>4649</v>
      </c>
      <c r="N28" s="59">
        <v>4932</v>
      </c>
      <c r="O28" s="59">
        <v>48503</v>
      </c>
      <c r="P28" s="59">
        <v>10192</v>
      </c>
      <c r="Q28" s="59">
        <v>31630</v>
      </c>
      <c r="R28" s="59">
        <v>81187</v>
      </c>
      <c r="S28" s="59">
        <v>20314</v>
      </c>
      <c r="T28" s="59">
        <v>112372</v>
      </c>
      <c r="U28" s="59">
        <v>26744</v>
      </c>
      <c r="V28" s="59">
        <v>241153</v>
      </c>
      <c r="W28" s="59">
        <v>30785</v>
      </c>
      <c r="X28" s="59">
        <v>3706</v>
      </c>
      <c r="Y28" s="59">
        <v>5191</v>
      </c>
      <c r="Z28" s="59">
        <v>10092</v>
      </c>
    </row>
    <row r="29" spans="1:26" ht="13.5" thickBot="1">
      <c r="A29" s="58">
        <v>24</v>
      </c>
      <c r="B29" s="58" t="s">
        <v>94</v>
      </c>
      <c r="C29" s="59">
        <v>4831</v>
      </c>
      <c r="D29" s="59">
        <v>2265</v>
      </c>
      <c r="E29" s="59">
        <v>11897</v>
      </c>
      <c r="F29" s="59">
        <v>4267</v>
      </c>
      <c r="G29" s="59">
        <v>23600</v>
      </c>
      <c r="H29" s="59">
        <v>3901</v>
      </c>
      <c r="I29" s="59">
        <v>4270</v>
      </c>
      <c r="J29" s="59">
        <v>8319</v>
      </c>
      <c r="K29" s="59">
        <v>106007</v>
      </c>
      <c r="L29" s="59">
        <v>15432</v>
      </c>
      <c r="M29" s="59">
        <v>2062</v>
      </c>
      <c r="N29" s="59">
        <v>1554</v>
      </c>
      <c r="O29" s="59">
        <v>14769</v>
      </c>
      <c r="P29" s="59">
        <v>16321</v>
      </c>
      <c r="Q29" s="59">
        <v>17938</v>
      </c>
      <c r="R29" s="59">
        <v>11386</v>
      </c>
      <c r="S29" s="59">
        <v>10920</v>
      </c>
      <c r="T29" s="59">
        <v>128634</v>
      </c>
      <c r="U29" s="59">
        <v>113754</v>
      </c>
      <c r="V29" s="59">
        <v>275256</v>
      </c>
      <c r="W29" s="59">
        <v>8172</v>
      </c>
      <c r="X29" s="59">
        <v>4069</v>
      </c>
      <c r="Y29" s="59">
        <v>8433</v>
      </c>
      <c r="Z29" s="59">
        <v>5894</v>
      </c>
    </row>
    <row r="30" spans="1:26" ht="13.5" thickBot="1">
      <c r="A30" s="58">
        <v>25</v>
      </c>
      <c r="B30" s="58" t="s">
        <v>95</v>
      </c>
      <c r="C30" s="59">
        <v>3797</v>
      </c>
      <c r="D30" s="59">
        <v>3646</v>
      </c>
      <c r="E30" s="59">
        <v>33417</v>
      </c>
      <c r="F30" s="59">
        <v>9154</v>
      </c>
      <c r="G30" s="59">
        <v>47010</v>
      </c>
      <c r="H30" s="59">
        <v>10375</v>
      </c>
      <c r="I30" s="59">
        <v>5679</v>
      </c>
      <c r="J30" s="59">
        <v>3130</v>
      </c>
      <c r="K30" s="59">
        <v>36888</v>
      </c>
      <c r="L30" s="59">
        <v>27878</v>
      </c>
      <c r="M30" s="59">
        <v>3277</v>
      </c>
      <c r="N30" s="59">
        <v>3704</v>
      </c>
      <c r="O30" s="59">
        <v>35259</v>
      </c>
      <c r="P30" s="59">
        <v>12990</v>
      </c>
      <c r="Q30" s="59">
        <v>18380</v>
      </c>
      <c r="R30" s="59">
        <v>26800</v>
      </c>
      <c r="S30" s="59">
        <v>15778</v>
      </c>
      <c r="T30" s="59">
        <v>50419</v>
      </c>
      <c r="U30" s="59">
        <v>35164</v>
      </c>
      <c r="V30" s="59">
        <v>279253</v>
      </c>
      <c r="W30" s="59">
        <v>5099</v>
      </c>
      <c r="X30" s="59">
        <v>5810</v>
      </c>
      <c r="Y30" s="59">
        <v>3578</v>
      </c>
      <c r="Z30" s="59">
        <v>5771</v>
      </c>
    </row>
    <row r="31" spans="1:26" ht="13.5" thickBot="1">
      <c r="A31" s="58">
        <v>26</v>
      </c>
      <c r="B31" s="58" t="s">
        <v>96</v>
      </c>
      <c r="C31" s="59">
        <v>11269</v>
      </c>
      <c r="D31" s="59">
        <v>12710</v>
      </c>
      <c r="E31" s="59">
        <v>93614</v>
      </c>
      <c r="F31" s="59">
        <v>71745</v>
      </c>
      <c r="G31" s="59">
        <v>210818</v>
      </c>
      <c r="H31" s="59">
        <v>221830</v>
      </c>
      <c r="I31" s="59">
        <v>23647</v>
      </c>
      <c r="J31" s="59">
        <v>23436</v>
      </c>
      <c r="K31" s="59">
        <v>89234</v>
      </c>
      <c r="L31" s="59">
        <v>61298</v>
      </c>
      <c r="M31" s="59">
        <v>12326</v>
      </c>
      <c r="N31" s="59">
        <v>24602</v>
      </c>
      <c r="O31" s="59">
        <v>211582</v>
      </c>
      <c r="P31" s="59">
        <v>51194</v>
      </c>
      <c r="Q31" s="59">
        <v>57231</v>
      </c>
      <c r="R31" s="59">
        <v>219240</v>
      </c>
      <c r="S31" s="59">
        <v>98124</v>
      </c>
      <c r="T31" s="59">
        <v>148370</v>
      </c>
      <c r="U31" s="59">
        <v>59440</v>
      </c>
      <c r="V31" s="59">
        <v>1492519</v>
      </c>
      <c r="W31" s="59">
        <v>20272</v>
      </c>
      <c r="X31" s="59">
        <v>48532</v>
      </c>
      <c r="Y31" s="59">
        <v>26070</v>
      </c>
      <c r="Z31" s="59">
        <v>24437</v>
      </c>
    </row>
    <row r="32" spans="1:26" ht="13.5" thickBot="1">
      <c r="A32" s="58">
        <v>27</v>
      </c>
      <c r="B32" s="58" t="s">
        <v>97</v>
      </c>
      <c r="C32" s="59">
        <v>8281</v>
      </c>
      <c r="D32" s="59">
        <v>4101</v>
      </c>
      <c r="E32" s="59">
        <v>46871</v>
      </c>
      <c r="F32" s="59">
        <v>6565</v>
      </c>
      <c r="G32" s="59">
        <v>72916</v>
      </c>
      <c r="H32" s="59">
        <v>8384</v>
      </c>
      <c r="I32" s="59">
        <v>6368</v>
      </c>
      <c r="J32" s="59">
        <v>34022</v>
      </c>
      <c r="K32" s="59">
        <v>14578</v>
      </c>
      <c r="L32" s="59">
        <v>13684</v>
      </c>
      <c r="M32" s="59">
        <v>5375</v>
      </c>
      <c r="N32" s="59">
        <v>3799</v>
      </c>
      <c r="O32" s="59">
        <v>51761</v>
      </c>
      <c r="P32" s="59">
        <v>11303</v>
      </c>
      <c r="Q32" s="59">
        <v>16414</v>
      </c>
      <c r="R32" s="59">
        <v>31848</v>
      </c>
      <c r="S32" s="59">
        <v>23686</v>
      </c>
      <c r="T32" s="59">
        <v>51616</v>
      </c>
      <c r="U32" s="59">
        <v>4834</v>
      </c>
      <c r="V32" s="59">
        <v>249264</v>
      </c>
      <c r="W32" s="59">
        <v>4429</v>
      </c>
      <c r="X32" s="59">
        <v>3524</v>
      </c>
      <c r="Y32" s="59">
        <v>3096</v>
      </c>
      <c r="Z32" s="59">
        <v>8720</v>
      </c>
    </row>
    <row r="33" spans="1:26" ht="13.5" thickBot="1">
      <c r="A33" s="58">
        <v>28</v>
      </c>
      <c r="B33" s="58" t="s">
        <v>98</v>
      </c>
      <c r="C33" s="59">
        <v>1387</v>
      </c>
      <c r="D33" s="59">
        <v>831</v>
      </c>
      <c r="E33" s="59">
        <v>26110</v>
      </c>
      <c r="F33" s="59">
        <v>1126</v>
      </c>
      <c r="G33" s="59">
        <v>61893</v>
      </c>
      <c r="H33" s="59">
        <v>4548</v>
      </c>
      <c r="I33" s="59">
        <v>1084</v>
      </c>
      <c r="J33" s="59">
        <v>225</v>
      </c>
      <c r="K33" s="59">
        <v>4284</v>
      </c>
      <c r="L33" s="59">
        <v>666</v>
      </c>
      <c r="M33" s="59">
        <v>6879</v>
      </c>
      <c r="N33" s="59">
        <v>548</v>
      </c>
      <c r="O33" s="59">
        <v>20564</v>
      </c>
      <c r="P33" s="59">
        <v>4875</v>
      </c>
      <c r="Q33" s="59">
        <v>16152</v>
      </c>
      <c r="R33" s="59">
        <v>16246</v>
      </c>
      <c r="S33" s="59">
        <v>15294</v>
      </c>
      <c r="T33" s="59">
        <v>29244</v>
      </c>
      <c r="U33" s="59">
        <v>3372</v>
      </c>
      <c r="V33" s="59">
        <v>252517</v>
      </c>
      <c r="W33" s="59">
        <v>5766</v>
      </c>
      <c r="X33" s="59">
        <v>1380</v>
      </c>
      <c r="Y33" s="59">
        <v>1420</v>
      </c>
      <c r="Z33" s="59">
        <v>353</v>
      </c>
    </row>
    <row r="34" spans="1:26" ht="13.5" thickBot="1">
      <c r="A34" s="58">
        <v>29</v>
      </c>
      <c r="B34" s="58" t="s">
        <v>99</v>
      </c>
      <c r="C34" s="59">
        <v>52</v>
      </c>
      <c r="D34" s="59">
        <v>11</v>
      </c>
      <c r="E34" s="59">
        <v>72</v>
      </c>
      <c r="F34" s="59">
        <v>7</v>
      </c>
      <c r="G34" s="59">
        <v>476</v>
      </c>
      <c r="H34" s="59">
        <v>8</v>
      </c>
      <c r="I34" s="59">
        <v>15</v>
      </c>
      <c r="J34" s="59">
        <v>46</v>
      </c>
      <c r="K34" s="59">
        <v>249</v>
      </c>
      <c r="L34" s="59">
        <v>529</v>
      </c>
      <c r="M34" s="59">
        <v>48</v>
      </c>
      <c r="N34" s="59">
        <v>25</v>
      </c>
      <c r="O34" s="59">
        <v>92</v>
      </c>
      <c r="P34" s="59">
        <v>53</v>
      </c>
      <c r="Q34" s="59">
        <v>23</v>
      </c>
      <c r="R34" s="59">
        <v>498</v>
      </c>
      <c r="S34" s="59">
        <v>79</v>
      </c>
      <c r="T34" s="59">
        <v>1257</v>
      </c>
      <c r="U34" s="59">
        <v>791</v>
      </c>
      <c r="V34" s="59">
        <v>891</v>
      </c>
      <c r="W34" s="59">
        <v>60</v>
      </c>
      <c r="X34" s="59">
        <v>80</v>
      </c>
      <c r="Y34" s="59">
        <v>32</v>
      </c>
      <c r="Z34" s="59">
        <v>14</v>
      </c>
    </row>
    <row r="35" spans="1:26" ht="13.5" thickBot="1">
      <c r="A35" s="58">
        <v>30</v>
      </c>
      <c r="B35" s="58" t="s">
        <v>100</v>
      </c>
      <c r="C35" s="59">
        <v>1068</v>
      </c>
      <c r="D35" s="59">
        <v>432</v>
      </c>
      <c r="E35" s="59">
        <v>8892</v>
      </c>
      <c r="F35" s="59">
        <v>888</v>
      </c>
      <c r="G35" s="59">
        <v>14960</v>
      </c>
      <c r="H35" s="59">
        <v>17842</v>
      </c>
      <c r="I35" s="59">
        <v>504</v>
      </c>
      <c r="J35" s="59">
        <v>3398</v>
      </c>
      <c r="K35" s="59">
        <v>12156</v>
      </c>
      <c r="L35" s="59">
        <v>7216</v>
      </c>
      <c r="M35" s="59">
        <v>2828</v>
      </c>
      <c r="N35" s="59">
        <v>807</v>
      </c>
      <c r="O35" s="59">
        <v>14581</v>
      </c>
      <c r="P35" s="59">
        <v>3394</v>
      </c>
      <c r="Q35" s="59">
        <v>3740</v>
      </c>
      <c r="R35" s="59">
        <v>28219</v>
      </c>
      <c r="S35" s="59">
        <v>8205</v>
      </c>
      <c r="T35" s="59">
        <v>18499</v>
      </c>
      <c r="U35" s="59">
        <v>12098</v>
      </c>
      <c r="V35" s="59">
        <v>51874</v>
      </c>
      <c r="W35" s="59">
        <v>170</v>
      </c>
      <c r="X35" s="59">
        <v>4491</v>
      </c>
      <c r="Y35" s="59">
        <v>1594</v>
      </c>
      <c r="Z35" s="59">
        <v>1313</v>
      </c>
    </row>
    <row r="36" spans="1:26" ht="13.5" thickBot="1">
      <c r="A36" s="58">
        <v>31</v>
      </c>
      <c r="B36" s="58" t="s">
        <v>101</v>
      </c>
      <c r="C36" s="59">
        <v>757</v>
      </c>
      <c r="D36" s="59">
        <v>1560</v>
      </c>
      <c r="E36" s="59">
        <v>1263</v>
      </c>
      <c r="F36" s="59">
        <v>966</v>
      </c>
      <c r="G36" s="59">
        <v>2704</v>
      </c>
      <c r="H36" s="59">
        <v>2968</v>
      </c>
      <c r="I36" s="59">
        <v>280</v>
      </c>
      <c r="J36" s="59">
        <v>1170</v>
      </c>
      <c r="K36" s="59">
        <v>2322</v>
      </c>
      <c r="L36" s="59">
        <v>1341</v>
      </c>
      <c r="M36" s="59">
        <v>832</v>
      </c>
      <c r="N36" s="59">
        <v>370</v>
      </c>
      <c r="O36" s="59">
        <v>652</v>
      </c>
      <c r="P36" s="59">
        <v>528</v>
      </c>
      <c r="Q36" s="59">
        <v>651</v>
      </c>
      <c r="R36" s="59">
        <v>780</v>
      </c>
      <c r="S36" s="59">
        <v>476</v>
      </c>
      <c r="T36" s="59">
        <v>5605</v>
      </c>
      <c r="U36" s="59">
        <v>5704</v>
      </c>
      <c r="V36" s="59">
        <v>8611</v>
      </c>
      <c r="W36" s="59">
        <v>596</v>
      </c>
      <c r="X36" s="59">
        <v>799</v>
      </c>
      <c r="Y36" s="59">
        <v>70</v>
      </c>
      <c r="Z36" s="59">
        <v>67</v>
      </c>
    </row>
    <row r="37" spans="1:26" ht="13.5" thickBot="1">
      <c r="A37" s="58">
        <v>32</v>
      </c>
      <c r="B37" s="58" t="s">
        <v>102</v>
      </c>
      <c r="C37" s="59">
        <v>2632</v>
      </c>
      <c r="D37" s="59">
        <v>1482</v>
      </c>
      <c r="E37" s="59">
        <v>2631</v>
      </c>
      <c r="F37" s="59">
        <v>3713</v>
      </c>
      <c r="G37" s="59">
        <v>3145</v>
      </c>
      <c r="H37" s="59">
        <v>3047</v>
      </c>
      <c r="I37" s="59">
        <v>4717</v>
      </c>
      <c r="J37" s="59">
        <v>2799</v>
      </c>
      <c r="K37" s="59">
        <v>10730</v>
      </c>
      <c r="L37" s="59">
        <v>2660</v>
      </c>
      <c r="M37" s="59">
        <v>929</v>
      </c>
      <c r="N37" s="59">
        <v>431</v>
      </c>
      <c r="O37" s="59">
        <v>3868</v>
      </c>
      <c r="P37" s="59">
        <v>2128</v>
      </c>
      <c r="Q37" s="59">
        <v>6211</v>
      </c>
      <c r="R37" s="59">
        <v>4151</v>
      </c>
      <c r="S37" s="59">
        <v>1199</v>
      </c>
      <c r="T37" s="59">
        <v>11600</v>
      </c>
      <c r="U37" s="59">
        <v>9705</v>
      </c>
      <c r="V37" s="59">
        <v>29110</v>
      </c>
      <c r="W37" s="59">
        <v>1502</v>
      </c>
      <c r="X37" s="59">
        <v>1642</v>
      </c>
      <c r="Y37" s="59">
        <v>2455</v>
      </c>
      <c r="Z37" s="59">
        <v>1496</v>
      </c>
    </row>
    <row r="38" spans="1:26" ht="13.5" thickBot="1">
      <c r="A38" s="58">
        <v>33</v>
      </c>
      <c r="B38" s="58" t="s">
        <v>103</v>
      </c>
      <c r="C38" s="59">
        <v>467</v>
      </c>
      <c r="D38" s="59">
        <v>814</v>
      </c>
      <c r="E38" s="59">
        <v>8976</v>
      </c>
      <c r="F38" s="59">
        <v>338</v>
      </c>
      <c r="G38" s="59">
        <v>15166</v>
      </c>
      <c r="H38" s="59">
        <v>4034</v>
      </c>
      <c r="I38" s="59">
        <v>450</v>
      </c>
      <c r="J38" s="59">
        <v>507</v>
      </c>
      <c r="K38" s="59">
        <v>4476</v>
      </c>
      <c r="L38" s="59">
        <v>735</v>
      </c>
      <c r="M38" s="59">
        <v>741</v>
      </c>
      <c r="N38" s="59">
        <v>1160</v>
      </c>
      <c r="O38" s="59">
        <v>6224</v>
      </c>
      <c r="P38" s="59">
        <v>3510</v>
      </c>
      <c r="Q38" s="59">
        <v>5643</v>
      </c>
      <c r="R38" s="59">
        <v>11917</v>
      </c>
      <c r="S38" s="59">
        <v>1414</v>
      </c>
      <c r="T38" s="59">
        <v>35163</v>
      </c>
      <c r="U38" s="59">
        <v>6265</v>
      </c>
      <c r="V38" s="59">
        <v>52062</v>
      </c>
      <c r="W38" s="59">
        <v>436</v>
      </c>
      <c r="X38" s="59">
        <v>421</v>
      </c>
      <c r="Y38" s="59">
        <v>350</v>
      </c>
      <c r="Z38" s="59">
        <v>380</v>
      </c>
    </row>
    <row r="39" spans="1:26" ht="12.75">
      <c r="A39" s="40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2.75">
      <c r="A40" s="20"/>
      <c r="B40" s="21" t="s">
        <v>127</v>
      </c>
      <c r="C40" s="22">
        <f>SUM(C6:C38)</f>
        <v>692937</v>
      </c>
      <c r="D40" s="22">
        <f aca="true" t="shared" si="0" ref="D40:Z40">SUM(D6:D38)</f>
        <v>428293</v>
      </c>
      <c r="E40" s="22">
        <f t="shared" si="0"/>
        <v>2400085</v>
      </c>
      <c r="F40" s="22">
        <f t="shared" si="0"/>
        <v>651012</v>
      </c>
      <c r="G40" s="22">
        <f t="shared" si="0"/>
        <v>7759413</v>
      </c>
      <c r="H40" s="22">
        <f t="shared" si="0"/>
        <v>899564</v>
      </c>
      <c r="I40" s="22">
        <f t="shared" si="0"/>
        <v>464220</v>
      </c>
      <c r="J40" s="22">
        <f t="shared" si="0"/>
        <v>904805</v>
      </c>
      <c r="K40" s="22">
        <f t="shared" si="0"/>
        <v>7034036</v>
      </c>
      <c r="L40" s="22">
        <f t="shared" si="0"/>
        <v>1054067</v>
      </c>
      <c r="M40" s="22">
        <f t="shared" si="0"/>
        <v>659175</v>
      </c>
      <c r="N40" s="22">
        <f t="shared" si="0"/>
        <v>727145</v>
      </c>
      <c r="O40" s="22">
        <f t="shared" si="0"/>
        <v>6037537</v>
      </c>
      <c r="P40" s="22">
        <f t="shared" si="0"/>
        <v>1989109</v>
      </c>
      <c r="Q40" s="22">
        <f t="shared" si="0"/>
        <v>10981850</v>
      </c>
      <c r="R40" s="22">
        <f t="shared" si="0"/>
        <v>6711258</v>
      </c>
      <c r="S40" s="22">
        <f t="shared" si="0"/>
        <v>2158105</v>
      </c>
      <c r="T40" s="22">
        <f t="shared" si="0"/>
        <v>18101690</v>
      </c>
      <c r="U40" s="22">
        <f t="shared" si="0"/>
        <v>1557417</v>
      </c>
      <c r="V40" s="22">
        <f t="shared" si="0"/>
        <v>19765194</v>
      </c>
      <c r="W40" s="22">
        <f t="shared" si="0"/>
        <v>748877</v>
      </c>
      <c r="X40" s="22">
        <f t="shared" si="0"/>
        <v>506788</v>
      </c>
      <c r="Y40" s="22">
        <f t="shared" si="0"/>
        <v>465694</v>
      </c>
      <c r="Z40" s="22">
        <f t="shared" si="0"/>
        <v>607800</v>
      </c>
    </row>
    <row r="41" spans="1:20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7" ht="12.75">
      <c r="A42" s="18" t="s">
        <v>51</v>
      </c>
      <c r="B42" s="19" t="s">
        <v>129</v>
      </c>
      <c r="C42" s="54" t="s">
        <v>53</v>
      </c>
      <c r="D42" s="54" t="s">
        <v>54</v>
      </c>
      <c r="E42" s="54" t="s">
        <v>55</v>
      </c>
      <c r="F42" s="54" t="s">
        <v>105</v>
      </c>
      <c r="G42" s="54" t="s">
        <v>56</v>
      </c>
      <c r="H42" s="54" t="s">
        <v>57</v>
      </c>
      <c r="I42" s="54" t="s">
        <v>58</v>
      </c>
      <c r="J42" s="54" t="s">
        <v>59</v>
      </c>
      <c r="K42" s="54" t="s">
        <v>106</v>
      </c>
      <c r="L42" s="54" t="s">
        <v>60</v>
      </c>
      <c r="M42" s="54" t="s">
        <v>61</v>
      </c>
      <c r="N42" s="54" t="s">
        <v>62</v>
      </c>
      <c r="O42" s="54" t="s">
        <v>63</v>
      </c>
      <c r="P42" s="54" t="s">
        <v>64</v>
      </c>
      <c r="Q42" s="54" t="s">
        <v>65</v>
      </c>
      <c r="R42" s="54" t="s">
        <v>66</v>
      </c>
      <c r="S42" s="54" t="s">
        <v>67</v>
      </c>
      <c r="T42" s="54" t="s">
        <v>68</v>
      </c>
      <c r="U42" s="54" t="s">
        <v>69</v>
      </c>
      <c r="V42" s="54" t="s">
        <v>107</v>
      </c>
      <c r="W42" s="54" t="s">
        <v>108</v>
      </c>
      <c r="X42" s="54" t="s">
        <v>70</v>
      </c>
      <c r="Y42" s="54" t="s">
        <v>109</v>
      </c>
      <c r="Z42" s="54" t="s">
        <v>110</v>
      </c>
      <c r="AA42" s="17" t="s">
        <v>127</v>
      </c>
    </row>
    <row r="43" spans="1:27" ht="13.5" thickBot="1">
      <c r="A43" s="25">
        <v>1</v>
      </c>
      <c r="B43" s="23" t="s">
        <v>124</v>
      </c>
      <c r="C43" s="22">
        <f>SUM(C6:C15)</f>
        <v>172079</v>
      </c>
      <c r="D43" s="22">
        <f aca="true" t="shared" si="1" ref="D43:Z43">SUM(D6:D15)</f>
        <v>133465</v>
      </c>
      <c r="E43" s="22">
        <f t="shared" si="1"/>
        <v>626213</v>
      </c>
      <c r="F43" s="22">
        <f t="shared" si="1"/>
        <v>141341</v>
      </c>
      <c r="G43" s="22">
        <f t="shared" si="1"/>
        <v>1155735</v>
      </c>
      <c r="H43" s="22">
        <f t="shared" si="1"/>
        <v>235885</v>
      </c>
      <c r="I43" s="22">
        <f t="shared" si="1"/>
        <v>154095</v>
      </c>
      <c r="J43" s="22">
        <f t="shared" si="1"/>
        <v>203699</v>
      </c>
      <c r="K43" s="22">
        <f t="shared" si="1"/>
        <v>1027689</v>
      </c>
      <c r="L43" s="22">
        <f t="shared" si="1"/>
        <v>244327</v>
      </c>
      <c r="M43" s="22">
        <f t="shared" si="1"/>
        <v>136176</v>
      </c>
      <c r="N43" s="22">
        <f t="shared" si="1"/>
        <v>174422</v>
      </c>
      <c r="O43" s="22">
        <f t="shared" si="1"/>
        <v>1321339</v>
      </c>
      <c r="P43" s="22">
        <f t="shared" si="1"/>
        <v>399080</v>
      </c>
      <c r="Q43" s="22">
        <f t="shared" si="1"/>
        <v>609655</v>
      </c>
      <c r="R43" s="22">
        <f t="shared" si="1"/>
        <v>1139377</v>
      </c>
      <c r="S43" s="22">
        <f t="shared" si="1"/>
        <v>679610</v>
      </c>
      <c r="T43" s="22">
        <f t="shared" si="1"/>
        <v>1967921</v>
      </c>
      <c r="U43" s="22">
        <f t="shared" si="1"/>
        <v>243474</v>
      </c>
      <c r="V43" s="22">
        <f t="shared" si="1"/>
        <v>3400893</v>
      </c>
      <c r="W43" s="22">
        <f t="shared" si="1"/>
        <v>174404</v>
      </c>
      <c r="X43" s="22">
        <f t="shared" si="1"/>
        <v>131985</v>
      </c>
      <c r="Y43" s="22">
        <f t="shared" si="1"/>
        <v>131889</v>
      </c>
      <c r="Z43" s="22">
        <f t="shared" si="1"/>
        <v>164702</v>
      </c>
      <c r="AA43" s="22">
        <f>SUM(C43:Z43)</f>
        <v>14769455</v>
      </c>
    </row>
    <row r="44" spans="1:27" ht="13.5" thickBot="1">
      <c r="A44" s="25">
        <v>2</v>
      </c>
      <c r="B44" s="23" t="s">
        <v>81</v>
      </c>
      <c r="C44" s="22">
        <f>C16</f>
        <v>8631</v>
      </c>
      <c r="D44" s="22">
        <f aca="true" t="shared" si="2" ref="D44:Z44">D16</f>
        <v>10513</v>
      </c>
      <c r="E44" s="22">
        <f t="shared" si="2"/>
        <v>56809</v>
      </c>
      <c r="F44" s="22">
        <f t="shared" si="2"/>
        <v>7143</v>
      </c>
      <c r="G44" s="22">
        <f t="shared" si="2"/>
        <v>354449</v>
      </c>
      <c r="H44" s="22">
        <f t="shared" si="2"/>
        <v>25266</v>
      </c>
      <c r="I44" s="22">
        <f t="shared" si="2"/>
        <v>8725</v>
      </c>
      <c r="J44" s="22">
        <f t="shared" si="2"/>
        <v>15930</v>
      </c>
      <c r="K44" s="22">
        <f t="shared" si="2"/>
        <v>908246</v>
      </c>
      <c r="L44" s="22">
        <f t="shared" si="2"/>
        <v>15349</v>
      </c>
      <c r="M44" s="22">
        <f t="shared" si="2"/>
        <v>14806</v>
      </c>
      <c r="N44" s="22">
        <f t="shared" si="2"/>
        <v>21908</v>
      </c>
      <c r="O44" s="22">
        <f t="shared" si="2"/>
        <v>309230</v>
      </c>
      <c r="P44" s="22">
        <f t="shared" si="2"/>
        <v>80561</v>
      </c>
      <c r="Q44" s="22">
        <f t="shared" si="2"/>
        <v>144666</v>
      </c>
      <c r="R44" s="22">
        <f t="shared" si="2"/>
        <v>985031</v>
      </c>
      <c r="S44" s="22">
        <f t="shared" si="2"/>
        <v>129437</v>
      </c>
      <c r="T44" s="22">
        <f t="shared" si="2"/>
        <v>581806</v>
      </c>
      <c r="U44" s="22">
        <f t="shared" si="2"/>
        <v>231537</v>
      </c>
      <c r="V44" s="22">
        <f t="shared" si="2"/>
        <v>359122</v>
      </c>
      <c r="W44" s="22">
        <f t="shared" si="2"/>
        <v>23843</v>
      </c>
      <c r="X44" s="22">
        <f t="shared" si="2"/>
        <v>9180</v>
      </c>
      <c r="Y44" s="22">
        <f t="shared" si="2"/>
        <v>4841</v>
      </c>
      <c r="Z44" s="22">
        <f t="shared" si="2"/>
        <v>9607</v>
      </c>
      <c r="AA44" s="22">
        <f aca="true" t="shared" si="3" ref="AA44:AA52">SUM(C44:Z44)</f>
        <v>4316636</v>
      </c>
    </row>
    <row r="45" spans="1:27" ht="13.5" thickBot="1">
      <c r="A45" s="25">
        <v>3</v>
      </c>
      <c r="B45" s="23" t="s">
        <v>123</v>
      </c>
      <c r="C45" s="22">
        <f>SUM(C17:C21)</f>
        <v>373680</v>
      </c>
      <c r="D45" s="22">
        <f aca="true" t="shared" si="4" ref="D45:Z45">SUM(D17:D21)</f>
        <v>202893</v>
      </c>
      <c r="E45" s="22">
        <f t="shared" si="4"/>
        <v>1151430</v>
      </c>
      <c r="F45" s="22">
        <f t="shared" si="4"/>
        <v>317864</v>
      </c>
      <c r="G45" s="22">
        <f t="shared" si="4"/>
        <v>5252049</v>
      </c>
      <c r="H45" s="22">
        <f t="shared" si="4"/>
        <v>249942</v>
      </c>
      <c r="I45" s="22">
        <f t="shared" si="4"/>
        <v>157316</v>
      </c>
      <c r="J45" s="22">
        <f t="shared" si="4"/>
        <v>484070</v>
      </c>
      <c r="K45" s="22">
        <f t="shared" si="4"/>
        <v>4393211</v>
      </c>
      <c r="L45" s="22">
        <f t="shared" si="4"/>
        <v>517290</v>
      </c>
      <c r="M45" s="22">
        <f t="shared" si="4"/>
        <v>367270</v>
      </c>
      <c r="N45" s="22">
        <f t="shared" si="4"/>
        <v>423460</v>
      </c>
      <c r="O45" s="22">
        <f t="shared" si="4"/>
        <v>3700584</v>
      </c>
      <c r="P45" s="22">
        <f t="shared" si="4"/>
        <v>1214160</v>
      </c>
      <c r="Q45" s="22">
        <f t="shared" si="4"/>
        <v>9798109</v>
      </c>
      <c r="R45" s="22">
        <f t="shared" si="4"/>
        <v>3857415</v>
      </c>
      <c r="S45" s="22">
        <f t="shared" si="4"/>
        <v>870429</v>
      </c>
      <c r="T45" s="22">
        <f t="shared" si="4"/>
        <v>13388722</v>
      </c>
      <c r="U45" s="22">
        <f t="shared" si="4"/>
        <v>685462</v>
      </c>
      <c r="V45" s="22">
        <f t="shared" si="4"/>
        <v>11491742</v>
      </c>
      <c r="W45" s="22">
        <f t="shared" si="4"/>
        <v>418593</v>
      </c>
      <c r="X45" s="22">
        <f t="shared" si="4"/>
        <v>227924</v>
      </c>
      <c r="Y45" s="22">
        <f t="shared" si="4"/>
        <v>199252</v>
      </c>
      <c r="Z45" s="22">
        <f t="shared" si="4"/>
        <v>291636</v>
      </c>
      <c r="AA45" s="22">
        <f t="shared" si="3"/>
        <v>60034503</v>
      </c>
    </row>
    <row r="46" spans="1:27" ht="13.5" thickBot="1">
      <c r="A46" s="25">
        <v>4</v>
      </c>
      <c r="B46" s="23" t="s">
        <v>125</v>
      </c>
      <c r="C46" s="22">
        <f>SUM(C22:C24)</f>
        <v>85152</v>
      </c>
      <c r="D46" s="22">
        <f aca="true" t="shared" si="5" ref="D46:Z46">SUM(D22:D24)</f>
        <v>21699</v>
      </c>
      <c r="E46" s="22">
        <f t="shared" si="5"/>
        <v>210330</v>
      </c>
      <c r="F46" s="22">
        <f t="shared" si="5"/>
        <v>58987</v>
      </c>
      <c r="G46" s="22">
        <f t="shared" si="5"/>
        <v>166690</v>
      </c>
      <c r="H46" s="22">
        <f t="shared" si="5"/>
        <v>52309</v>
      </c>
      <c r="I46" s="22">
        <f t="shared" si="5"/>
        <v>70746</v>
      </c>
      <c r="J46" s="22">
        <f t="shared" si="5"/>
        <v>74811</v>
      </c>
      <c r="K46" s="22">
        <f t="shared" si="5"/>
        <v>215433</v>
      </c>
      <c r="L46" s="22">
        <f t="shared" si="5"/>
        <v>96313</v>
      </c>
      <c r="M46" s="22">
        <f t="shared" si="5"/>
        <v>73915</v>
      </c>
      <c r="N46" s="22">
        <f t="shared" si="5"/>
        <v>27148</v>
      </c>
      <c r="O46" s="22">
        <f t="shared" si="5"/>
        <v>127156</v>
      </c>
      <c r="P46" s="22">
        <f t="shared" si="5"/>
        <v>121783</v>
      </c>
      <c r="Q46" s="22">
        <f t="shared" si="5"/>
        <v>114475</v>
      </c>
      <c r="R46" s="22">
        <f t="shared" si="5"/>
        <v>112134</v>
      </c>
      <c r="S46" s="22">
        <f t="shared" si="5"/>
        <v>143656</v>
      </c>
      <c r="T46" s="22">
        <f t="shared" si="5"/>
        <v>1202671</v>
      </c>
      <c r="U46" s="22">
        <f t="shared" si="5"/>
        <v>64712</v>
      </c>
      <c r="V46" s="22">
        <f t="shared" si="5"/>
        <v>986841</v>
      </c>
      <c r="W46" s="22">
        <f t="shared" si="5"/>
        <v>33951</v>
      </c>
      <c r="X46" s="22">
        <f t="shared" si="5"/>
        <v>41401</v>
      </c>
      <c r="Y46" s="22">
        <f t="shared" si="5"/>
        <v>41671</v>
      </c>
      <c r="Z46" s="22">
        <f t="shared" si="5"/>
        <v>61428</v>
      </c>
      <c r="AA46" s="22">
        <f t="shared" si="3"/>
        <v>4205412</v>
      </c>
    </row>
    <row r="47" spans="1:27" ht="13.5" thickBot="1">
      <c r="A47" s="25">
        <v>5</v>
      </c>
      <c r="B47" s="23" t="s">
        <v>128</v>
      </c>
      <c r="C47" s="22">
        <f>SUM(C25:C28)</f>
        <v>18854</v>
      </c>
      <c r="D47" s="22">
        <f aca="true" t="shared" si="6" ref="D47:Z47">SUM(D25:D28)</f>
        <v>31871</v>
      </c>
      <c r="E47" s="22">
        <f t="shared" si="6"/>
        <v>121560</v>
      </c>
      <c r="F47" s="22">
        <f t="shared" si="6"/>
        <v>26908</v>
      </c>
      <c r="G47" s="22">
        <f t="shared" si="6"/>
        <v>377802</v>
      </c>
      <c r="H47" s="22">
        <f t="shared" si="6"/>
        <v>59225</v>
      </c>
      <c r="I47" s="22">
        <f t="shared" si="6"/>
        <v>26324</v>
      </c>
      <c r="J47" s="22">
        <f t="shared" si="6"/>
        <v>49243</v>
      </c>
      <c r="K47" s="22">
        <f t="shared" si="6"/>
        <v>208533</v>
      </c>
      <c r="L47" s="22">
        <f t="shared" si="6"/>
        <v>49349</v>
      </c>
      <c r="M47" s="22">
        <f t="shared" si="6"/>
        <v>31711</v>
      </c>
      <c r="N47" s="22">
        <f t="shared" si="6"/>
        <v>43207</v>
      </c>
      <c r="O47" s="22">
        <f t="shared" si="6"/>
        <v>219876</v>
      </c>
      <c r="P47" s="22">
        <f t="shared" si="6"/>
        <v>67229</v>
      </c>
      <c r="Q47" s="22">
        <f t="shared" si="6"/>
        <v>172562</v>
      </c>
      <c r="R47" s="22">
        <f t="shared" si="6"/>
        <v>266216</v>
      </c>
      <c r="S47" s="22">
        <f t="shared" si="6"/>
        <v>159798</v>
      </c>
      <c r="T47" s="22">
        <f t="shared" si="6"/>
        <v>480163</v>
      </c>
      <c r="U47" s="22">
        <f t="shared" si="6"/>
        <v>81105</v>
      </c>
      <c r="V47" s="22">
        <f t="shared" si="6"/>
        <v>835239</v>
      </c>
      <c r="W47" s="22">
        <f t="shared" si="6"/>
        <v>51584</v>
      </c>
      <c r="X47" s="22">
        <f t="shared" si="6"/>
        <v>25550</v>
      </c>
      <c r="Y47" s="22">
        <f t="shared" si="6"/>
        <v>40943</v>
      </c>
      <c r="Z47" s="22">
        <f t="shared" si="6"/>
        <v>31982</v>
      </c>
      <c r="AA47" s="22">
        <f t="shared" si="3"/>
        <v>3476834</v>
      </c>
    </row>
    <row r="48" spans="1:27" ht="13.5" thickBot="1">
      <c r="A48" s="25">
        <v>6</v>
      </c>
      <c r="B48" s="23" t="s">
        <v>126</v>
      </c>
      <c r="C48" s="22">
        <f>SUM(C29:C33)</f>
        <v>29565</v>
      </c>
      <c r="D48" s="22">
        <f aca="true" t="shared" si="7" ref="D48:Z48">SUM(D29:D33)</f>
        <v>23553</v>
      </c>
      <c r="E48" s="22">
        <f t="shared" si="7"/>
        <v>211909</v>
      </c>
      <c r="F48" s="22">
        <f t="shared" si="7"/>
        <v>92857</v>
      </c>
      <c r="G48" s="22">
        <f t="shared" si="7"/>
        <v>416237</v>
      </c>
      <c r="H48" s="22">
        <f t="shared" si="7"/>
        <v>249038</v>
      </c>
      <c r="I48" s="22">
        <f t="shared" si="7"/>
        <v>41048</v>
      </c>
      <c r="J48" s="22">
        <f t="shared" si="7"/>
        <v>69132</v>
      </c>
      <c r="K48" s="22">
        <f t="shared" si="7"/>
        <v>250991</v>
      </c>
      <c r="L48" s="22">
        <f t="shared" si="7"/>
        <v>118958</v>
      </c>
      <c r="M48" s="22">
        <f t="shared" si="7"/>
        <v>29919</v>
      </c>
      <c r="N48" s="22">
        <f t="shared" si="7"/>
        <v>34207</v>
      </c>
      <c r="O48" s="22">
        <f t="shared" si="7"/>
        <v>333935</v>
      </c>
      <c r="P48" s="22">
        <f t="shared" si="7"/>
        <v>96683</v>
      </c>
      <c r="Q48" s="22">
        <f t="shared" si="7"/>
        <v>126115</v>
      </c>
      <c r="R48" s="22">
        <f t="shared" si="7"/>
        <v>305520</v>
      </c>
      <c r="S48" s="22">
        <f t="shared" si="7"/>
        <v>163802</v>
      </c>
      <c r="T48" s="22">
        <f t="shared" si="7"/>
        <v>408283</v>
      </c>
      <c r="U48" s="22">
        <f t="shared" si="7"/>
        <v>216564</v>
      </c>
      <c r="V48" s="22">
        <f t="shared" si="7"/>
        <v>2548809</v>
      </c>
      <c r="W48" s="22">
        <f t="shared" si="7"/>
        <v>43738</v>
      </c>
      <c r="X48" s="22">
        <f t="shared" si="7"/>
        <v>63315</v>
      </c>
      <c r="Y48" s="22">
        <f t="shared" si="7"/>
        <v>42597</v>
      </c>
      <c r="Z48" s="22">
        <f t="shared" si="7"/>
        <v>45175</v>
      </c>
      <c r="AA48" s="22">
        <f t="shared" si="3"/>
        <v>5961950</v>
      </c>
    </row>
    <row r="49" spans="1:27" ht="13.5" thickBot="1">
      <c r="A49" s="25">
        <v>7</v>
      </c>
      <c r="B49" s="23" t="s">
        <v>99</v>
      </c>
      <c r="C49" s="22">
        <f>SUM(C34:C35)</f>
        <v>1120</v>
      </c>
      <c r="D49" s="22">
        <f aca="true" t="shared" si="8" ref="D49:Z49">SUM(D34:D35)</f>
        <v>443</v>
      </c>
      <c r="E49" s="22">
        <f t="shared" si="8"/>
        <v>8964</v>
      </c>
      <c r="F49" s="22">
        <f t="shared" si="8"/>
        <v>895</v>
      </c>
      <c r="G49" s="22">
        <f t="shared" si="8"/>
        <v>15436</v>
      </c>
      <c r="H49" s="22">
        <f t="shared" si="8"/>
        <v>17850</v>
      </c>
      <c r="I49" s="22">
        <f t="shared" si="8"/>
        <v>519</v>
      </c>
      <c r="J49" s="22">
        <f t="shared" si="8"/>
        <v>3444</v>
      </c>
      <c r="K49" s="22">
        <f t="shared" si="8"/>
        <v>12405</v>
      </c>
      <c r="L49" s="22">
        <f t="shared" si="8"/>
        <v>7745</v>
      </c>
      <c r="M49" s="22">
        <f t="shared" si="8"/>
        <v>2876</v>
      </c>
      <c r="N49" s="22">
        <f t="shared" si="8"/>
        <v>832</v>
      </c>
      <c r="O49" s="22">
        <f t="shared" si="8"/>
        <v>14673</v>
      </c>
      <c r="P49" s="22">
        <f t="shared" si="8"/>
        <v>3447</v>
      </c>
      <c r="Q49" s="22">
        <f t="shared" si="8"/>
        <v>3763</v>
      </c>
      <c r="R49" s="22">
        <f t="shared" si="8"/>
        <v>28717</v>
      </c>
      <c r="S49" s="22">
        <f t="shared" si="8"/>
        <v>8284</v>
      </c>
      <c r="T49" s="22">
        <f t="shared" si="8"/>
        <v>19756</v>
      </c>
      <c r="U49" s="22">
        <f t="shared" si="8"/>
        <v>12889</v>
      </c>
      <c r="V49" s="22">
        <f t="shared" si="8"/>
        <v>52765</v>
      </c>
      <c r="W49" s="22">
        <f t="shared" si="8"/>
        <v>230</v>
      </c>
      <c r="X49" s="22">
        <f t="shared" si="8"/>
        <v>4571</v>
      </c>
      <c r="Y49" s="22">
        <f t="shared" si="8"/>
        <v>1626</v>
      </c>
      <c r="Z49" s="22">
        <f t="shared" si="8"/>
        <v>1327</v>
      </c>
      <c r="AA49" s="22">
        <f t="shared" si="3"/>
        <v>224577</v>
      </c>
    </row>
    <row r="50" spans="1:27" ht="13.5" thickBot="1">
      <c r="A50" s="25">
        <v>8</v>
      </c>
      <c r="B50" s="23" t="s">
        <v>102</v>
      </c>
      <c r="C50" s="22">
        <f>SUM(C36:C37)</f>
        <v>3389</v>
      </c>
      <c r="D50" s="22">
        <f aca="true" t="shared" si="9" ref="D50:Z50">SUM(D36:D37)</f>
        <v>3042</v>
      </c>
      <c r="E50" s="22">
        <f t="shared" si="9"/>
        <v>3894</v>
      </c>
      <c r="F50" s="22">
        <f t="shared" si="9"/>
        <v>4679</v>
      </c>
      <c r="G50" s="22">
        <f t="shared" si="9"/>
        <v>5849</v>
      </c>
      <c r="H50" s="22">
        <f t="shared" si="9"/>
        <v>6015</v>
      </c>
      <c r="I50" s="22">
        <f t="shared" si="9"/>
        <v>4997</v>
      </c>
      <c r="J50" s="22">
        <f t="shared" si="9"/>
        <v>3969</v>
      </c>
      <c r="K50" s="22">
        <f t="shared" si="9"/>
        <v>13052</v>
      </c>
      <c r="L50" s="22">
        <f t="shared" si="9"/>
        <v>4001</v>
      </c>
      <c r="M50" s="22">
        <f t="shared" si="9"/>
        <v>1761</v>
      </c>
      <c r="N50" s="22">
        <f t="shared" si="9"/>
        <v>801</v>
      </c>
      <c r="O50" s="22">
        <f t="shared" si="9"/>
        <v>4520</v>
      </c>
      <c r="P50" s="22">
        <f t="shared" si="9"/>
        <v>2656</v>
      </c>
      <c r="Q50" s="22">
        <f t="shared" si="9"/>
        <v>6862</v>
      </c>
      <c r="R50" s="22">
        <f t="shared" si="9"/>
        <v>4931</v>
      </c>
      <c r="S50" s="22">
        <f t="shared" si="9"/>
        <v>1675</v>
      </c>
      <c r="T50" s="22">
        <f t="shared" si="9"/>
        <v>17205</v>
      </c>
      <c r="U50" s="22">
        <f t="shared" si="9"/>
        <v>15409</v>
      </c>
      <c r="V50" s="22">
        <f t="shared" si="9"/>
        <v>37721</v>
      </c>
      <c r="W50" s="22">
        <f t="shared" si="9"/>
        <v>2098</v>
      </c>
      <c r="X50" s="22">
        <f t="shared" si="9"/>
        <v>2441</v>
      </c>
      <c r="Y50" s="22">
        <f t="shared" si="9"/>
        <v>2525</v>
      </c>
      <c r="Z50" s="22">
        <f t="shared" si="9"/>
        <v>1563</v>
      </c>
      <c r="AA50" s="22">
        <f t="shared" si="3"/>
        <v>155055</v>
      </c>
    </row>
    <row r="51" spans="1:27" ht="13.5" thickBot="1">
      <c r="A51" s="25">
        <v>9</v>
      </c>
      <c r="B51" s="23" t="s">
        <v>103</v>
      </c>
      <c r="C51" s="22">
        <f>C38</f>
        <v>467</v>
      </c>
      <c r="D51" s="22">
        <f aca="true" t="shared" si="10" ref="D51:Z51">D38</f>
        <v>814</v>
      </c>
      <c r="E51" s="22">
        <f t="shared" si="10"/>
        <v>8976</v>
      </c>
      <c r="F51" s="22">
        <f t="shared" si="10"/>
        <v>338</v>
      </c>
      <c r="G51" s="22">
        <f t="shared" si="10"/>
        <v>15166</v>
      </c>
      <c r="H51" s="22">
        <f t="shared" si="10"/>
        <v>4034</v>
      </c>
      <c r="I51" s="22">
        <f t="shared" si="10"/>
        <v>450</v>
      </c>
      <c r="J51" s="22">
        <f t="shared" si="10"/>
        <v>507</v>
      </c>
      <c r="K51" s="22">
        <f t="shared" si="10"/>
        <v>4476</v>
      </c>
      <c r="L51" s="22">
        <f t="shared" si="10"/>
        <v>735</v>
      </c>
      <c r="M51" s="22">
        <f t="shared" si="10"/>
        <v>741</v>
      </c>
      <c r="N51" s="22">
        <f t="shared" si="10"/>
        <v>1160</v>
      </c>
      <c r="O51" s="22">
        <f t="shared" si="10"/>
        <v>6224</v>
      </c>
      <c r="P51" s="22">
        <f t="shared" si="10"/>
        <v>3510</v>
      </c>
      <c r="Q51" s="22">
        <f t="shared" si="10"/>
        <v>5643</v>
      </c>
      <c r="R51" s="22">
        <f t="shared" si="10"/>
        <v>11917</v>
      </c>
      <c r="S51" s="22">
        <f t="shared" si="10"/>
        <v>1414</v>
      </c>
      <c r="T51" s="22">
        <f t="shared" si="10"/>
        <v>35163</v>
      </c>
      <c r="U51" s="22">
        <f t="shared" si="10"/>
        <v>6265</v>
      </c>
      <c r="V51" s="22">
        <f t="shared" si="10"/>
        <v>52062</v>
      </c>
      <c r="W51" s="22">
        <f t="shared" si="10"/>
        <v>436</v>
      </c>
      <c r="X51" s="22">
        <f t="shared" si="10"/>
        <v>421</v>
      </c>
      <c r="Y51" s="22">
        <f t="shared" si="10"/>
        <v>350</v>
      </c>
      <c r="Z51" s="22">
        <f t="shared" si="10"/>
        <v>380</v>
      </c>
      <c r="AA51" s="22">
        <f t="shared" si="3"/>
        <v>161649</v>
      </c>
    </row>
    <row r="52" spans="2:27" ht="12.75">
      <c r="B52" s="24" t="s">
        <v>127</v>
      </c>
      <c r="C52" s="22">
        <f>SUM(C43:C51)</f>
        <v>692937</v>
      </c>
      <c r="D52" s="22">
        <f aca="true" t="shared" si="11" ref="D52:Z52">SUM(D43:D51)</f>
        <v>428293</v>
      </c>
      <c r="E52" s="22">
        <f t="shared" si="11"/>
        <v>2400085</v>
      </c>
      <c r="F52" s="22">
        <f t="shared" si="11"/>
        <v>651012</v>
      </c>
      <c r="G52" s="22">
        <f t="shared" si="11"/>
        <v>7759413</v>
      </c>
      <c r="H52" s="22">
        <f t="shared" si="11"/>
        <v>899564</v>
      </c>
      <c r="I52" s="22">
        <f t="shared" si="11"/>
        <v>464220</v>
      </c>
      <c r="J52" s="22">
        <f t="shared" si="11"/>
        <v>904805</v>
      </c>
      <c r="K52" s="22">
        <f t="shared" si="11"/>
        <v>7034036</v>
      </c>
      <c r="L52" s="22">
        <f t="shared" si="11"/>
        <v>1054067</v>
      </c>
      <c r="M52" s="22">
        <f t="shared" si="11"/>
        <v>659175</v>
      </c>
      <c r="N52" s="22">
        <f t="shared" si="11"/>
        <v>727145</v>
      </c>
      <c r="O52" s="22">
        <f t="shared" si="11"/>
        <v>6037537</v>
      </c>
      <c r="P52" s="22">
        <f t="shared" si="11"/>
        <v>1989109</v>
      </c>
      <c r="Q52" s="22">
        <f t="shared" si="11"/>
        <v>10981850</v>
      </c>
      <c r="R52" s="22">
        <f t="shared" si="11"/>
        <v>6711258</v>
      </c>
      <c r="S52" s="22">
        <f t="shared" si="11"/>
        <v>2158105</v>
      </c>
      <c r="T52" s="22">
        <f t="shared" si="11"/>
        <v>18101690</v>
      </c>
      <c r="U52" s="22">
        <f t="shared" si="11"/>
        <v>1557417</v>
      </c>
      <c r="V52" s="22">
        <f t="shared" si="11"/>
        <v>19765194</v>
      </c>
      <c r="W52" s="22">
        <f t="shared" si="11"/>
        <v>748877</v>
      </c>
      <c r="X52" s="22">
        <f t="shared" si="11"/>
        <v>506788</v>
      </c>
      <c r="Y52" s="22">
        <f t="shared" si="11"/>
        <v>465694</v>
      </c>
      <c r="Z52" s="22">
        <f t="shared" si="11"/>
        <v>607800</v>
      </c>
      <c r="AA52" s="22">
        <f t="shared" si="3"/>
        <v>93306071</v>
      </c>
    </row>
    <row r="53" spans="1:27" ht="12.75">
      <c r="A53" s="18" t="s">
        <v>51</v>
      </c>
      <c r="B53" s="19" t="s">
        <v>129</v>
      </c>
      <c r="C53" s="54" t="s">
        <v>53</v>
      </c>
      <c r="D53" s="54" t="s">
        <v>54</v>
      </c>
      <c r="E53" s="54" t="s">
        <v>55</v>
      </c>
      <c r="F53" s="54" t="s">
        <v>105</v>
      </c>
      <c r="G53" s="54" t="s">
        <v>56</v>
      </c>
      <c r="H53" s="54" t="s">
        <v>57</v>
      </c>
      <c r="I53" s="54" t="s">
        <v>58</v>
      </c>
      <c r="J53" s="54" t="s">
        <v>59</v>
      </c>
      <c r="K53" s="54" t="s">
        <v>106</v>
      </c>
      <c r="L53" s="54" t="s">
        <v>60</v>
      </c>
      <c r="M53" s="54" t="s">
        <v>61</v>
      </c>
      <c r="N53" s="54" t="s">
        <v>62</v>
      </c>
      <c r="O53" s="54" t="s">
        <v>63</v>
      </c>
      <c r="P53" s="54" t="s">
        <v>64</v>
      </c>
      <c r="Q53" s="54" t="s">
        <v>65</v>
      </c>
      <c r="R53" s="54" t="s">
        <v>66</v>
      </c>
      <c r="S53" s="54" t="s">
        <v>67</v>
      </c>
      <c r="T53" s="54" t="s">
        <v>68</v>
      </c>
      <c r="U53" s="54" t="s">
        <v>69</v>
      </c>
      <c r="V53" s="54" t="s">
        <v>107</v>
      </c>
      <c r="W53" s="54" t="s">
        <v>108</v>
      </c>
      <c r="X53" s="54" t="s">
        <v>70</v>
      </c>
      <c r="Y53" s="54" t="s">
        <v>109</v>
      </c>
      <c r="Z53" s="54" t="s">
        <v>110</v>
      </c>
      <c r="AA53" s="17" t="s">
        <v>127</v>
      </c>
    </row>
  </sheetData>
  <mergeCells count="1">
    <mergeCell ref="A41:T41"/>
  </mergeCells>
  <printOptions/>
  <pageMargins left="0.75" right="0.75" top="1" bottom="1" header="0.5" footer="0.5"/>
  <pageSetup fitToHeight="1" fitToWidth="1" horizontalDpi="600" verticalDpi="600" orientation="landscape" paperSize="9" scale="43" r:id="rId2"/>
  <headerFooter alignWithMargins="0">
    <oddHeader>&amp;L&amp;A&amp;C&amp;BThe Jedi of the Universe Confidential&amp;B&amp;RPage &amp;P</oddHeader>
    <oddFooter>&amp;LLuke Skywalker&amp;C&amp;Z&amp;F&amp;RPage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K12" sqref="K12"/>
    </sheetView>
  </sheetViews>
  <sheetFormatPr defaultColWidth="9.140625" defaultRowHeight="12.75"/>
  <cols>
    <col min="2" max="2" width="33.57421875" style="0" bestFit="1" customWidth="1"/>
    <col min="3" max="3" width="8.7109375" style="0" bestFit="1" customWidth="1"/>
    <col min="6" max="6" width="4.57421875" style="0" customWidth="1"/>
    <col min="7" max="7" width="36.421875" style="0" bestFit="1" customWidth="1"/>
    <col min="8" max="8" width="8.7109375" style="0" bestFit="1" customWidth="1"/>
    <col min="9" max="9" width="7.00390625" style="0" bestFit="1" customWidth="1"/>
  </cols>
  <sheetData>
    <row r="1" spans="1:8" ht="25.5" customHeight="1">
      <c r="A1" s="62" t="s">
        <v>49</v>
      </c>
      <c r="B1" s="62"/>
      <c r="C1" s="62"/>
      <c r="F1" s="7" t="str">
        <f>"Peringkat "&amp;'DPR RI'!A1</f>
        <v>Peringkat Perolehan Suara Partai Untuk DPR RI 20 Juni 2004 pukul 07:00 wib</v>
      </c>
      <c r="G1" s="7"/>
      <c r="H1" s="7"/>
    </row>
    <row r="2" spans="1:9" ht="22.5">
      <c r="A2" s="15" t="s">
        <v>0</v>
      </c>
      <c r="B2" s="15" t="s">
        <v>1</v>
      </c>
      <c r="C2" s="15" t="s">
        <v>2</v>
      </c>
      <c r="D2" s="15" t="s">
        <v>3</v>
      </c>
      <c r="E2" s="43">
        <f>ROW('DPR RI'!B52)</f>
        <v>52</v>
      </c>
      <c r="F2" s="13" t="s">
        <v>122</v>
      </c>
      <c r="G2" s="1" t="s">
        <v>1</v>
      </c>
      <c r="H2" s="1" t="s">
        <v>2</v>
      </c>
      <c r="I2" s="1" t="s">
        <v>3</v>
      </c>
    </row>
    <row r="3" spans="1:9" ht="12.75">
      <c r="A3" s="14">
        <v>1</v>
      </c>
      <c r="B3" s="14" t="s">
        <v>50</v>
      </c>
      <c r="C3" s="2">
        <f ca="1">INDIRECT("'DPR RI'!"&amp;CHAR(A3+66)&amp;E2)</f>
        <v>692937</v>
      </c>
      <c r="D3" s="50">
        <f>C3/C$27</f>
        <v>0.007426494252447946</v>
      </c>
      <c r="F3" s="12">
        <v>1</v>
      </c>
      <c r="G3" s="10" t="str">
        <f>VLOOKUP(VLOOKUP(H3,C$3:F$26,4,FALSE),A$3:B$26,2,)&amp;" ("&amp;VLOOKUP(VLOOKUP(H3,C$3:F$26,4,FALSE),A$3:B$26,1,)&amp;")"</f>
        <v>Partai Golongan Karya (20)</v>
      </c>
      <c r="H3" s="2">
        <f>LARGE(C$3:C$26,F3)</f>
        <v>19765194</v>
      </c>
      <c r="I3" s="47">
        <f>H3/H$27</f>
        <v>0.21183181102974533</v>
      </c>
    </row>
    <row r="4" spans="1:9" ht="12.75">
      <c r="A4" s="14">
        <v>2</v>
      </c>
      <c r="B4" s="14" t="s">
        <v>4</v>
      </c>
      <c r="C4" s="2">
        <f ca="1">INDIRECT("'DPR RI'!"&amp;CHAR(A4+66)&amp;E2)</f>
        <v>428293</v>
      </c>
      <c r="D4" s="50">
        <f aca="true" t="shared" si="0" ref="D4:D26">C4/C$27</f>
        <v>0.00459019435080489</v>
      </c>
      <c r="F4" s="12">
        <v>2</v>
      </c>
      <c r="G4" s="10" t="str">
        <f aca="true" t="shared" si="1" ref="G4:G26">VLOOKUP(VLOOKUP(H4,C$3:F$26,4,FALSE),A$3:B$26,2,)&amp;" ("&amp;VLOOKUP(VLOOKUP(H4,C$3:F$26,4,FALSE),A$3:B$26,1,)&amp;")"</f>
        <v>Partai Demokrasi Indonesia Perjuangan (18)</v>
      </c>
      <c r="H4" s="2">
        <f aca="true" t="shared" si="2" ref="H4:H26">LARGE(C$3:C$26,F4)</f>
        <v>18101690</v>
      </c>
      <c r="I4" s="47">
        <f aca="true" t="shared" si="3" ref="I4:I26">H4/H$27</f>
        <v>0.19400334625600085</v>
      </c>
    </row>
    <row r="5" spans="1:9" ht="12.75">
      <c r="A5" s="14">
        <v>3</v>
      </c>
      <c r="B5" s="14" t="s">
        <v>5</v>
      </c>
      <c r="C5" s="2">
        <f ca="1">INDIRECT("'DPR RI'!"&amp;CHAR(A5+66)&amp;E2)</f>
        <v>2400085</v>
      </c>
      <c r="D5" s="50">
        <f t="shared" si="0"/>
        <v>0.025722709940278164</v>
      </c>
      <c r="F5" s="12">
        <v>3</v>
      </c>
      <c r="G5" s="10" t="str">
        <f t="shared" si="1"/>
        <v>Partai Kebangkitan Bangsa (15)</v>
      </c>
      <c r="H5" s="2">
        <f t="shared" si="2"/>
        <v>10981850</v>
      </c>
      <c r="I5" s="47">
        <f t="shared" si="3"/>
        <v>0.11769705746156646</v>
      </c>
    </row>
    <row r="6" spans="1:9" ht="12.75">
      <c r="A6" s="14">
        <v>4</v>
      </c>
      <c r="B6" s="14" t="s">
        <v>6</v>
      </c>
      <c r="C6" s="2">
        <f ca="1">INDIRECT("'DPR RI'!"&amp;CHAR(A6+66)&amp;E2)</f>
        <v>651012</v>
      </c>
      <c r="D6" s="50">
        <f t="shared" si="0"/>
        <v>0.006977166576867222</v>
      </c>
      <c r="F6" s="12">
        <v>4</v>
      </c>
      <c r="G6" s="10" t="str">
        <f t="shared" si="1"/>
        <v>Partai Persatuan Pembangunan (5)</v>
      </c>
      <c r="H6" s="2">
        <f t="shared" si="2"/>
        <v>7759413</v>
      </c>
      <c r="I6" s="47">
        <f t="shared" si="3"/>
        <v>0.083160858847009</v>
      </c>
    </row>
    <row r="7" spans="1:9" ht="12.75">
      <c r="A7" s="14">
        <v>5</v>
      </c>
      <c r="B7" s="14" t="s">
        <v>7</v>
      </c>
      <c r="C7" s="2">
        <f ca="1">INDIRECT("'DPR RI'!"&amp;CHAR(A7+66)&amp;E2)</f>
        <v>7759413</v>
      </c>
      <c r="D7" s="50">
        <f t="shared" si="0"/>
        <v>0.083160858847009</v>
      </c>
      <c r="F7" s="12">
        <v>5</v>
      </c>
      <c r="G7" s="10" t="str">
        <f t="shared" si="1"/>
        <v>Partai Demokrat (9)</v>
      </c>
      <c r="H7" s="2">
        <f t="shared" si="2"/>
        <v>7034036</v>
      </c>
      <c r="I7" s="47">
        <f t="shared" si="3"/>
        <v>0.07538669161195309</v>
      </c>
    </row>
    <row r="8" spans="1:9" ht="12.75">
      <c r="A8" s="14">
        <v>6</v>
      </c>
      <c r="B8" s="14" t="s">
        <v>8</v>
      </c>
      <c r="C8" s="2">
        <f ca="1">INDIRECT("'DPR RI'!"&amp;CHAR(A8+66)&amp;E2)</f>
        <v>899564</v>
      </c>
      <c r="D8" s="50">
        <f t="shared" si="0"/>
        <v>0.00964100181648416</v>
      </c>
      <c r="F8" s="12">
        <v>6</v>
      </c>
      <c r="G8" s="10" t="str">
        <f t="shared" si="1"/>
        <v>Partai Keadilan Sejahtera (16)</v>
      </c>
      <c r="H8" s="2">
        <f t="shared" si="2"/>
        <v>6711258</v>
      </c>
      <c r="I8" s="47">
        <f t="shared" si="3"/>
        <v>0.0719273454350039</v>
      </c>
    </row>
    <row r="9" spans="1:9" ht="12.75">
      <c r="A9" s="14">
        <v>7</v>
      </c>
      <c r="B9" s="14" t="s">
        <v>9</v>
      </c>
      <c r="C9" s="2">
        <f ca="1">INDIRECT("'DPR RI'!"&amp;CHAR(A9+66)&amp;E2)</f>
        <v>464220</v>
      </c>
      <c r="D9" s="50">
        <f t="shared" si="0"/>
        <v>0.004975238963818335</v>
      </c>
      <c r="F9" s="12">
        <v>7</v>
      </c>
      <c r="G9" s="10" t="str">
        <f t="shared" si="1"/>
        <v>Partai Amanat Nasional (13)</v>
      </c>
      <c r="H9" s="2">
        <f t="shared" si="2"/>
        <v>6037537</v>
      </c>
      <c r="I9" s="47">
        <f t="shared" si="3"/>
        <v>0.06470679705289488</v>
      </c>
    </row>
    <row r="10" spans="1:9" ht="12.75">
      <c r="A10" s="14">
        <v>8</v>
      </c>
      <c r="B10" s="14" t="s">
        <v>10</v>
      </c>
      <c r="C10" s="2">
        <f ca="1">INDIRECT("'DPR RI'!"&amp;CHAR(A10+66)&amp;E2)</f>
        <v>904805</v>
      </c>
      <c r="D10" s="50">
        <f t="shared" si="0"/>
        <v>0.009697171794962838</v>
      </c>
      <c r="F10" s="12">
        <v>8</v>
      </c>
      <c r="G10" s="10" t="str">
        <f t="shared" si="1"/>
        <v>Partai Bulan Bintang (3)</v>
      </c>
      <c r="H10" s="2">
        <f t="shared" si="2"/>
        <v>2400085</v>
      </c>
      <c r="I10" s="47">
        <f t="shared" si="3"/>
        <v>0.025722709940278164</v>
      </c>
    </row>
    <row r="11" spans="1:9" ht="12.75">
      <c r="A11" s="14">
        <v>9</v>
      </c>
      <c r="B11" s="14" t="s">
        <v>11</v>
      </c>
      <c r="C11" s="2">
        <f ca="1">INDIRECT("'DPR RI'!"&amp;CHAR(A11+66)&amp;E2)</f>
        <v>7034036</v>
      </c>
      <c r="D11" s="50">
        <f t="shared" si="0"/>
        <v>0.07538669161195309</v>
      </c>
      <c r="F11" s="12">
        <v>9</v>
      </c>
      <c r="G11" s="10" t="str">
        <f t="shared" si="1"/>
        <v>Partai Bintang Reformasi (17)</v>
      </c>
      <c r="H11" s="2">
        <f t="shared" si="2"/>
        <v>2158105</v>
      </c>
      <c r="I11" s="47">
        <f t="shared" si="3"/>
        <v>0.023129309560146413</v>
      </c>
    </row>
    <row r="12" spans="1:9" ht="12.75">
      <c r="A12" s="14">
        <v>10</v>
      </c>
      <c r="B12" s="14" t="s">
        <v>12</v>
      </c>
      <c r="C12" s="2">
        <f ca="1">INDIRECT("'DPR RI'!"&amp;CHAR(A12+66)&amp;E2)</f>
        <v>1054067</v>
      </c>
      <c r="D12" s="50">
        <f t="shared" si="0"/>
        <v>0.011296874776776315</v>
      </c>
      <c r="F12" s="12">
        <v>10</v>
      </c>
      <c r="G12" s="10" t="str">
        <f t="shared" si="1"/>
        <v>Partai Karya Peduli Bangsa (14)</v>
      </c>
      <c r="H12" s="2">
        <f t="shared" si="2"/>
        <v>1989109</v>
      </c>
      <c r="I12" s="47">
        <f t="shared" si="3"/>
        <v>0.02131810908638517</v>
      </c>
    </row>
    <row r="13" spans="1:9" ht="12.75">
      <c r="A13" s="14">
        <v>11</v>
      </c>
      <c r="B13" s="14" t="s">
        <v>13</v>
      </c>
      <c r="C13" s="2">
        <f ca="1">INDIRECT("'DPR RI'!"&amp;CHAR(A13+66)&amp;E2)</f>
        <v>659175</v>
      </c>
      <c r="D13" s="50">
        <f t="shared" si="0"/>
        <v>0.007064652845579576</v>
      </c>
      <c r="F13" s="12">
        <v>11</v>
      </c>
      <c r="G13" s="10" t="str">
        <f t="shared" si="1"/>
        <v>Partai Damai Sejahtera (19)</v>
      </c>
      <c r="H13" s="2">
        <f t="shared" si="2"/>
        <v>1557417</v>
      </c>
      <c r="I13" s="47">
        <f t="shared" si="3"/>
        <v>0.016691486237803324</v>
      </c>
    </row>
    <row r="14" spans="1:9" ht="12.75">
      <c r="A14" s="14">
        <v>12</v>
      </c>
      <c r="B14" s="14" t="s">
        <v>14</v>
      </c>
      <c r="C14" s="2">
        <f ca="1">INDIRECT("'DPR RI'!"&amp;CHAR(A14+66)&amp;E2)</f>
        <v>727145</v>
      </c>
      <c r="D14" s="50">
        <f t="shared" si="0"/>
        <v>0.007793115626956364</v>
      </c>
      <c r="F14" s="12">
        <v>12</v>
      </c>
      <c r="G14" s="10" t="str">
        <f t="shared" si="1"/>
        <v>Partai Keadilan Dan Persatuan Indonesia (10)</v>
      </c>
      <c r="H14" s="2">
        <f t="shared" si="2"/>
        <v>1054067</v>
      </c>
      <c r="I14" s="47">
        <f t="shared" si="3"/>
        <v>0.011296874776776315</v>
      </c>
    </row>
    <row r="15" spans="1:9" ht="12.75">
      <c r="A15" s="14">
        <v>13</v>
      </c>
      <c r="B15" s="14" t="s">
        <v>15</v>
      </c>
      <c r="C15" s="2">
        <f ca="1">INDIRECT("'DPR RI'!"&amp;CHAR(A15+66)&amp;E2)</f>
        <v>6037537</v>
      </c>
      <c r="D15" s="50">
        <f t="shared" si="0"/>
        <v>0.06470679705289488</v>
      </c>
      <c r="F15" s="12">
        <v>13</v>
      </c>
      <c r="G15" s="10" t="str">
        <f t="shared" si="1"/>
        <v>Partai Nasional Banteng Kemerdekaan (8)</v>
      </c>
      <c r="H15" s="2">
        <f t="shared" si="2"/>
        <v>904805</v>
      </c>
      <c r="I15" s="47">
        <f t="shared" si="3"/>
        <v>0.009697171794962838</v>
      </c>
    </row>
    <row r="16" spans="1:9" ht="12.75">
      <c r="A16" s="14">
        <v>14</v>
      </c>
      <c r="B16" s="14" t="s">
        <v>16</v>
      </c>
      <c r="C16" s="2">
        <f ca="1">INDIRECT("'DPR RI'!"&amp;CHAR(A16+66)&amp;E2)</f>
        <v>1989109</v>
      </c>
      <c r="D16" s="50">
        <f t="shared" si="0"/>
        <v>0.02131810908638517</v>
      </c>
      <c r="F16" s="12">
        <v>14</v>
      </c>
      <c r="G16" s="10" t="str">
        <f t="shared" si="1"/>
        <v>Partai Persatuan Demokrasi Kebangsaan (6)</v>
      </c>
      <c r="H16" s="2">
        <f t="shared" si="2"/>
        <v>899564</v>
      </c>
      <c r="I16" s="47">
        <f t="shared" si="3"/>
        <v>0.00964100181648416</v>
      </c>
    </row>
    <row r="17" spans="1:9" ht="12.75">
      <c r="A17" s="14">
        <v>15</v>
      </c>
      <c r="B17" s="14" t="s">
        <v>17</v>
      </c>
      <c r="C17" s="2">
        <f ca="1">INDIRECT("'DPR RI'!"&amp;CHAR(A17+66)&amp;E2)</f>
        <v>10981850</v>
      </c>
      <c r="D17" s="50">
        <f t="shared" si="0"/>
        <v>0.11769705746156646</v>
      </c>
      <c r="F17" s="12">
        <v>15</v>
      </c>
      <c r="G17" s="10" t="str">
        <f t="shared" si="1"/>
        <v>Partai Patriot Pancasila  (21)</v>
      </c>
      <c r="H17" s="2">
        <f t="shared" si="2"/>
        <v>748877</v>
      </c>
      <c r="I17" s="47">
        <f t="shared" si="3"/>
        <v>0.008026026516538243</v>
      </c>
    </row>
    <row r="18" spans="1:9" ht="12.75">
      <c r="A18" s="14">
        <v>16</v>
      </c>
      <c r="B18" s="14" t="s">
        <v>18</v>
      </c>
      <c r="C18" s="2">
        <f ca="1">INDIRECT("'DPR RI'!"&amp;CHAR(A18+66)&amp;E2)</f>
        <v>6711258</v>
      </c>
      <c r="D18" s="50">
        <f t="shared" si="0"/>
        <v>0.0719273454350039</v>
      </c>
      <c r="F18" s="12">
        <v>16</v>
      </c>
      <c r="G18" s="10" t="str">
        <f t="shared" si="1"/>
        <v>Partai Persatuan Nahdlatul Ummah (12)</v>
      </c>
      <c r="H18" s="2">
        <f t="shared" si="2"/>
        <v>727145</v>
      </c>
      <c r="I18" s="47">
        <f t="shared" si="3"/>
        <v>0.007793115626956364</v>
      </c>
    </row>
    <row r="19" spans="1:9" ht="12.75">
      <c r="A19" s="14">
        <v>17</v>
      </c>
      <c r="B19" s="14" t="s">
        <v>19</v>
      </c>
      <c r="C19" s="2">
        <f ca="1">INDIRECT("'DPR RI'!"&amp;CHAR(A19+66)&amp;E2)</f>
        <v>2158105</v>
      </c>
      <c r="D19" s="50">
        <f t="shared" si="0"/>
        <v>0.023129309560146413</v>
      </c>
      <c r="F19" s="12">
        <v>17</v>
      </c>
      <c r="G19" s="10" t="str">
        <f t="shared" si="1"/>
        <v>Partai Nasional Indonesia Marhaenisme (1)</v>
      </c>
      <c r="H19" s="2">
        <f t="shared" si="2"/>
        <v>692937</v>
      </c>
      <c r="I19" s="47">
        <f t="shared" si="3"/>
        <v>0.007426494252447946</v>
      </c>
    </row>
    <row r="20" spans="1:9" ht="12.75">
      <c r="A20" s="14">
        <v>18</v>
      </c>
      <c r="B20" s="14" t="s">
        <v>20</v>
      </c>
      <c r="C20" s="2">
        <f ca="1">INDIRECT("'DPR RI'!"&amp;CHAR(A20+66)&amp;E2)</f>
        <v>18101690</v>
      </c>
      <c r="D20" s="50">
        <f t="shared" si="0"/>
        <v>0.19400334625600085</v>
      </c>
      <c r="F20" s="12">
        <v>18</v>
      </c>
      <c r="G20" s="10" t="str">
        <f t="shared" si="1"/>
        <v>Partai Penegak Demokrasi Indonesia (11)</v>
      </c>
      <c r="H20" s="2">
        <f t="shared" si="2"/>
        <v>659175</v>
      </c>
      <c r="I20" s="47">
        <f t="shared" si="3"/>
        <v>0.007064652845579576</v>
      </c>
    </row>
    <row r="21" spans="1:9" ht="12.75">
      <c r="A21" s="14">
        <v>19</v>
      </c>
      <c r="B21" s="14" t="s">
        <v>21</v>
      </c>
      <c r="C21" s="2">
        <f ca="1">INDIRECT("'DPR RI'!"&amp;CHAR(A21+66)&amp;E2)</f>
        <v>1557417</v>
      </c>
      <c r="D21" s="50">
        <f t="shared" si="0"/>
        <v>0.016691486237803324</v>
      </c>
      <c r="F21" s="12">
        <v>19</v>
      </c>
      <c r="G21" s="10" t="str">
        <f t="shared" si="1"/>
        <v>Partai Merdeka (4)</v>
      </c>
      <c r="H21" s="2">
        <f t="shared" si="2"/>
        <v>651012</v>
      </c>
      <c r="I21" s="47">
        <f t="shared" si="3"/>
        <v>0.006977166576867222</v>
      </c>
    </row>
    <row r="22" spans="1:9" ht="12.75">
      <c r="A22" s="14">
        <v>20</v>
      </c>
      <c r="B22" s="14" t="s">
        <v>22</v>
      </c>
      <c r="C22" s="2">
        <f ca="1">INDIRECT("'DPR RI'!"&amp;CHAR(A22+66)&amp;E2)</f>
        <v>19765194</v>
      </c>
      <c r="D22" s="50">
        <f t="shared" si="0"/>
        <v>0.21183181102974533</v>
      </c>
      <c r="F22" s="12">
        <v>20</v>
      </c>
      <c r="G22" s="10" t="str">
        <f t="shared" si="1"/>
        <v>Partai Pelopor (24)</v>
      </c>
      <c r="H22" s="2">
        <f t="shared" si="2"/>
        <v>607800</v>
      </c>
      <c r="I22" s="47">
        <f t="shared" si="3"/>
        <v>0.006514045586594253</v>
      </c>
    </row>
    <row r="23" spans="1:9" ht="12.75">
      <c r="A23" s="14">
        <v>21</v>
      </c>
      <c r="B23" s="14" t="s">
        <v>23</v>
      </c>
      <c r="C23" s="2">
        <f ca="1">INDIRECT("'DPR RI'!"&amp;CHAR(A23+66)&amp;E2)</f>
        <v>748877</v>
      </c>
      <c r="D23" s="50">
        <f t="shared" si="0"/>
        <v>0.008026026516538243</v>
      </c>
      <c r="F23" s="12">
        <v>21</v>
      </c>
      <c r="G23" s="10" t="str">
        <f t="shared" si="1"/>
        <v>Partai Sarikat Indonesia (22)</v>
      </c>
      <c r="H23" s="2">
        <f t="shared" si="2"/>
        <v>506788</v>
      </c>
      <c r="I23" s="47">
        <f t="shared" si="3"/>
        <v>0.005431457938037065</v>
      </c>
    </row>
    <row r="24" spans="1:9" ht="12.75">
      <c r="A24" s="14">
        <v>22</v>
      </c>
      <c r="B24" s="14" t="s">
        <v>24</v>
      </c>
      <c r="C24" s="2">
        <f ca="1">INDIRECT("'DPR RI'!"&amp;CHAR(A24+66)&amp;E2)</f>
        <v>506788</v>
      </c>
      <c r="D24" s="50">
        <f t="shared" si="0"/>
        <v>0.005431457938037065</v>
      </c>
      <c r="F24" s="12">
        <v>22</v>
      </c>
      <c r="G24" s="10" t="str">
        <f t="shared" si="1"/>
        <v>Partai Persatuan Daerah (23)</v>
      </c>
      <c r="H24" s="2">
        <f t="shared" si="2"/>
        <v>465694</v>
      </c>
      <c r="I24" s="47">
        <f t="shared" si="3"/>
        <v>0.004991036435346206</v>
      </c>
    </row>
    <row r="25" spans="1:9" ht="12.75">
      <c r="A25" s="14">
        <v>23</v>
      </c>
      <c r="B25" s="14" t="s">
        <v>25</v>
      </c>
      <c r="C25" s="2">
        <f ca="1">INDIRECT("'DPR RI'!"&amp;CHAR(A25+66)&amp;E2)</f>
        <v>465694</v>
      </c>
      <c r="D25" s="50">
        <f t="shared" si="0"/>
        <v>0.004991036435346206</v>
      </c>
      <c r="F25" s="12">
        <v>23</v>
      </c>
      <c r="G25" s="10" t="str">
        <f t="shared" si="1"/>
        <v>Partai Perhimpunan Indonesia Baru (7)</v>
      </c>
      <c r="H25" s="2">
        <f t="shared" si="2"/>
        <v>464220</v>
      </c>
      <c r="I25" s="47">
        <f t="shared" si="3"/>
        <v>0.004975238963818335</v>
      </c>
    </row>
    <row r="26" spans="1:9" ht="12.75">
      <c r="A26" s="14">
        <v>24</v>
      </c>
      <c r="B26" s="14" t="s">
        <v>26</v>
      </c>
      <c r="C26" s="2">
        <f ca="1">INDIRECT("'DPR RI'!"&amp;CHAR(A26+66)&amp;E2)</f>
        <v>607800</v>
      </c>
      <c r="D26" s="50">
        <f t="shared" si="0"/>
        <v>0.006514045586594253</v>
      </c>
      <c r="F26" s="12">
        <v>24</v>
      </c>
      <c r="G26" s="10" t="str">
        <f t="shared" si="1"/>
        <v>Partai Buruh Sosial Demokrat (2)</v>
      </c>
      <c r="H26" s="2">
        <f t="shared" si="2"/>
        <v>428293</v>
      </c>
      <c r="I26" s="47">
        <f t="shared" si="3"/>
        <v>0.00459019435080489</v>
      </c>
    </row>
    <row r="27" spans="1:9" ht="12.75">
      <c r="A27" s="63" t="s">
        <v>27</v>
      </c>
      <c r="B27" s="63"/>
      <c r="C27" s="11">
        <f>SUM(C3:C26)</f>
        <v>93306071</v>
      </c>
      <c r="D27" s="26">
        <f>SUM(D3:D26)</f>
        <v>1</v>
      </c>
      <c r="F27" s="64" t="s">
        <v>27</v>
      </c>
      <c r="G27" s="64"/>
      <c r="H27" s="11">
        <f>C27</f>
        <v>93306071</v>
      </c>
      <c r="I27" s="42">
        <f>SUM(I3:I26)</f>
        <v>1</v>
      </c>
    </row>
    <row r="28" ht="12.75">
      <c r="F28" t="s">
        <v>121</v>
      </c>
    </row>
  </sheetData>
  <mergeCells count="3">
    <mergeCell ref="A1:C1"/>
    <mergeCell ref="A27:B27"/>
    <mergeCell ref="F27:G27"/>
  </mergeCells>
  <conditionalFormatting sqref="I3:I27">
    <cfRule type="cellIs" priority="1" dxfId="0" operator="lessThanOrEqual" stopIfTrue="1">
      <formula>0.03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Header>&amp;L&amp;A&amp;C&amp;BThe Jedi of the Universe Confidential&amp;B&amp;RPage &amp;P</oddHeader>
    <oddFooter>&amp;LLuke Skywalker&amp;C&amp;Z&amp;F&amp;RPage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workbookViewId="0" topLeftCell="A1">
      <selection activeCell="I31" sqref="I31"/>
    </sheetView>
  </sheetViews>
  <sheetFormatPr defaultColWidth="9.140625" defaultRowHeight="12.75"/>
  <cols>
    <col min="1" max="1" width="9.140625" style="31" customWidth="1"/>
    <col min="2" max="2" width="33.57421875" style="31" bestFit="1" customWidth="1"/>
    <col min="3" max="3" width="9.140625" style="31" customWidth="1"/>
    <col min="4" max="4" width="14.00390625" style="31" bestFit="1" customWidth="1"/>
    <col min="5" max="5" width="9.140625" style="31" customWidth="1"/>
    <col min="6" max="6" width="9.421875" style="31" customWidth="1"/>
    <col min="7" max="7" width="35.28125" style="31" customWidth="1"/>
    <col min="8" max="8" width="8.7109375" style="31" bestFit="1" customWidth="1"/>
    <col min="9" max="9" width="7.8515625" style="31" bestFit="1" customWidth="1"/>
    <col min="10" max="16384" width="9.140625" style="31" customWidth="1"/>
  </cols>
  <sheetData>
    <row r="1" spans="1:8" ht="25.5" customHeight="1">
      <c r="A1" s="29" t="str">
        <f>"Summary Perolehan Suara Partai Untuk DPR RI dari "&amp;VLOOKUP(C31,A33:C41,2)</f>
        <v>Summary Perolehan Suara Partai Untuk DPR RI dari Luar Negeri</v>
      </c>
      <c r="B1" s="30"/>
      <c r="C1" s="30"/>
      <c r="F1" s="29" t="str">
        <f>'DPR RI Total'!F1&amp;" di "&amp;VLOOKUP(C31,A33:C41,2)</f>
        <v>Peringkat Perolehan Suara Partai Untuk DPR RI 20 Juni 2004 pukul 07:00 wib di Luar Negeri</v>
      </c>
      <c r="G1" s="29"/>
      <c r="H1" s="29"/>
    </row>
    <row r="2" spans="1:9" ht="22.5">
      <c r="A2" s="1" t="s">
        <v>0</v>
      </c>
      <c r="B2" s="1" t="s">
        <v>1</v>
      </c>
      <c r="C2" s="1" t="s">
        <v>2</v>
      </c>
      <c r="D2" s="1" t="s">
        <v>3</v>
      </c>
      <c r="F2" s="13" t="s">
        <v>122</v>
      </c>
      <c r="G2" s="1" t="s">
        <v>1</v>
      </c>
      <c r="H2" s="1" t="s">
        <v>2</v>
      </c>
      <c r="I2" s="1" t="s">
        <v>3</v>
      </c>
    </row>
    <row r="3" spans="1:9" ht="11.25">
      <c r="A3" s="32">
        <v>1</v>
      </c>
      <c r="B3" s="32" t="s">
        <v>50</v>
      </c>
      <c r="C3" s="2">
        <f ca="1">INDIRECT("'DPR RI'!"&amp;CHAR(A3+66)&amp;C$31)</f>
        <v>467</v>
      </c>
      <c r="D3" s="48">
        <f aca="true" t="shared" si="0" ref="D3:D26">C3/C$27</f>
        <v>0.0028889754962913472</v>
      </c>
      <c r="F3" s="12">
        <v>1</v>
      </c>
      <c r="G3" s="10" t="str">
        <f aca="true" t="shared" si="1" ref="G3:G26">VLOOKUP(VLOOKUP(H3,C$3:F$26,4,FALSE),A$3:B$26,2,)&amp;" ("&amp;VLOOKUP(VLOOKUP(H3,C$3:F$26,4,FALSE),A$3:B$26,1,)&amp;")"</f>
        <v>Partai Golongan Karya (20)</v>
      </c>
      <c r="H3" s="2">
        <f>LARGE(C$3:C$26,F3)</f>
        <v>52062</v>
      </c>
      <c r="I3" s="47">
        <f aca="true" t="shared" si="2" ref="I3:I26">H3/H$27</f>
        <v>0.3220681847707069</v>
      </c>
    </row>
    <row r="4" spans="1:9" ht="11.25">
      <c r="A4" s="32">
        <v>2</v>
      </c>
      <c r="B4" s="32" t="s">
        <v>4</v>
      </c>
      <c r="C4" s="2">
        <f ca="1" t="shared" si="3" ref="C4:C26">INDIRECT("'DPR RI'!"&amp;CHAR(A4+66)&amp;C$31)</f>
        <v>814</v>
      </c>
      <c r="D4" s="48">
        <f t="shared" si="0"/>
        <v>0.005035601828653441</v>
      </c>
      <c r="F4" s="12">
        <v>2</v>
      </c>
      <c r="G4" s="10" t="str">
        <f t="shared" si="1"/>
        <v>Partai Demokrasi Indonesia Perjuangan (18)</v>
      </c>
      <c r="H4" s="2">
        <f aca="true" t="shared" si="4" ref="H4:H26">LARGE(C$3:C$26,F4)</f>
        <v>35163</v>
      </c>
      <c r="I4" s="47">
        <f t="shared" si="2"/>
        <v>0.2175268637603697</v>
      </c>
    </row>
    <row r="5" spans="1:9" ht="11.25">
      <c r="A5" s="32">
        <v>3</v>
      </c>
      <c r="B5" s="32" t="s">
        <v>5</v>
      </c>
      <c r="C5" s="2">
        <f ca="1" t="shared" si="3"/>
        <v>8976</v>
      </c>
      <c r="D5" s="48">
        <f t="shared" si="0"/>
        <v>0.05552771746190821</v>
      </c>
      <c r="F5" s="12">
        <v>3</v>
      </c>
      <c r="G5" s="10" t="str">
        <f t="shared" si="1"/>
        <v>Partai Persatuan Pembangunan (5)</v>
      </c>
      <c r="H5" s="2">
        <f t="shared" si="4"/>
        <v>15166</v>
      </c>
      <c r="I5" s="47">
        <f t="shared" si="2"/>
        <v>0.09382056183459224</v>
      </c>
    </row>
    <row r="6" spans="1:9" ht="11.25">
      <c r="A6" s="32">
        <v>4</v>
      </c>
      <c r="B6" s="32" t="s">
        <v>6</v>
      </c>
      <c r="C6" s="2">
        <f ca="1" t="shared" si="3"/>
        <v>338</v>
      </c>
      <c r="D6" s="48">
        <f t="shared" si="0"/>
        <v>0.002090950145067399</v>
      </c>
      <c r="F6" s="12">
        <v>4</v>
      </c>
      <c r="G6" s="10" t="str">
        <f t="shared" si="1"/>
        <v>Partai Keadilan Sejahtera (16)</v>
      </c>
      <c r="H6" s="2">
        <f t="shared" si="4"/>
        <v>11917</v>
      </c>
      <c r="I6" s="47">
        <f t="shared" si="2"/>
        <v>0.07372145822120768</v>
      </c>
    </row>
    <row r="7" spans="1:9" ht="11.25">
      <c r="A7" s="32">
        <v>5</v>
      </c>
      <c r="B7" s="32" t="s">
        <v>7</v>
      </c>
      <c r="C7" s="2">
        <f ca="1" t="shared" si="3"/>
        <v>15166</v>
      </c>
      <c r="D7" s="48">
        <f t="shared" si="0"/>
        <v>0.09382056183459224</v>
      </c>
      <c r="F7" s="12">
        <v>5</v>
      </c>
      <c r="G7" s="10" t="str">
        <f t="shared" si="1"/>
        <v>Partai Bulan Bintang (3)</v>
      </c>
      <c r="H7" s="2">
        <f t="shared" si="4"/>
        <v>8976</v>
      </c>
      <c r="I7" s="47">
        <f t="shared" si="2"/>
        <v>0.05552771746190821</v>
      </c>
    </row>
    <row r="8" spans="1:9" ht="11.25">
      <c r="A8" s="32">
        <v>6</v>
      </c>
      <c r="B8" s="32" t="s">
        <v>8</v>
      </c>
      <c r="C8" s="2">
        <f ca="1" t="shared" si="3"/>
        <v>4034</v>
      </c>
      <c r="D8" s="48">
        <f t="shared" si="0"/>
        <v>0.024955304394088426</v>
      </c>
      <c r="F8" s="12">
        <v>6</v>
      </c>
      <c r="G8" s="10" t="str">
        <f t="shared" si="1"/>
        <v>Partai Damai Sejahtera (19)</v>
      </c>
      <c r="H8" s="2">
        <f t="shared" si="4"/>
        <v>6265</v>
      </c>
      <c r="I8" s="47">
        <f t="shared" si="2"/>
        <v>0.03875681260013981</v>
      </c>
    </row>
    <row r="9" spans="1:9" ht="11.25">
      <c r="A9" s="32">
        <v>7</v>
      </c>
      <c r="B9" s="32" t="s">
        <v>9</v>
      </c>
      <c r="C9" s="2">
        <f ca="1" t="shared" si="3"/>
        <v>450</v>
      </c>
      <c r="D9" s="48">
        <f t="shared" si="0"/>
        <v>0.002783809364734703</v>
      </c>
      <c r="F9" s="12">
        <v>7</v>
      </c>
      <c r="G9" s="10" t="str">
        <f t="shared" si="1"/>
        <v>Partai Amanat Nasional (13)</v>
      </c>
      <c r="H9" s="2">
        <f t="shared" si="4"/>
        <v>6224</v>
      </c>
      <c r="I9" s="47">
        <f t="shared" si="2"/>
        <v>0.03850317663579731</v>
      </c>
    </row>
    <row r="10" spans="1:9" ht="11.25">
      <c r="A10" s="32">
        <v>8</v>
      </c>
      <c r="B10" s="32" t="s">
        <v>10</v>
      </c>
      <c r="C10" s="2">
        <f ca="1" t="shared" si="3"/>
        <v>507</v>
      </c>
      <c r="D10" s="48">
        <f t="shared" si="0"/>
        <v>0.0031364252176010986</v>
      </c>
      <c r="F10" s="12">
        <v>8</v>
      </c>
      <c r="G10" s="10" t="str">
        <f t="shared" si="1"/>
        <v>Partai Kebangkitan Bangsa (15)</v>
      </c>
      <c r="H10" s="2">
        <f t="shared" si="4"/>
        <v>5643</v>
      </c>
      <c r="I10" s="47">
        <f t="shared" si="2"/>
        <v>0.034908969433773175</v>
      </c>
    </row>
    <row r="11" spans="1:9" ht="11.25">
      <c r="A11" s="32">
        <v>9</v>
      </c>
      <c r="B11" s="32" t="s">
        <v>11</v>
      </c>
      <c r="C11" s="2">
        <f ca="1" t="shared" si="3"/>
        <v>4476</v>
      </c>
      <c r="D11" s="48">
        <f t="shared" si="0"/>
        <v>0.02768962381456118</v>
      </c>
      <c r="F11" s="12">
        <v>9</v>
      </c>
      <c r="G11" s="10" t="str">
        <f t="shared" si="1"/>
        <v>Partai Demokrat (9)</v>
      </c>
      <c r="H11" s="2">
        <f t="shared" si="4"/>
        <v>4476</v>
      </c>
      <c r="I11" s="47">
        <f t="shared" si="2"/>
        <v>0.02768962381456118</v>
      </c>
    </row>
    <row r="12" spans="1:9" ht="11.25">
      <c r="A12" s="32">
        <v>10</v>
      </c>
      <c r="B12" s="32" t="s">
        <v>12</v>
      </c>
      <c r="C12" s="2">
        <f ca="1" t="shared" si="3"/>
        <v>735</v>
      </c>
      <c r="D12" s="48">
        <f t="shared" si="0"/>
        <v>0.004546888629066681</v>
      </c>
      <c r="F12" s="12">
        <v>10</v>
      </c>
      <c r="G12" s="10" t="str">
        <f t="shared" si="1"/>
        <v>Partai Persatuan Demokrasi Kebangsaan (6)</v>
      </c>
      <c r="H12" s="2">
        <f t="shared" si="4"/>
        <v>4034</v>
      </c>
      <c r="I12" s="47">
        <f t="shared" si="2"/>
        <v>0.024955304394088426</v>
      </c>
    </row>
    <row r="13" spans="1:9" ht="11.25">
      <c r="A13" s="32">
        <v>11</v>
      </c>
      <c r="B13" s="32" t="s">
        <v>13</v>
      </c>
      <c r="C13" s="2">
        <f ca="1" t="shared" si="3"/>
        <v>741</v>
      </c>
      <c r="D13" s="48">
        <f t="shared" si="0"/>
        <v>0.0045840060872631445</v>
      </c>
      <c r="F13" s="12">
        <v>11</v>
      </c>
      <c r="G13" s="10" t="str">
        <f t="shared" si="1"/>
        <v>Partai Karya Peduli Bangsa (14)</v>
      </c>
      <c r="H13" s="2">
        <f t="shared" si="4"/>
        <v>3510</v>
      </c>
      <c r="I13" s="47">
        <f t="shared" si="2"/>
        <v>0.021713713044930683</v>
      </c>
    </row>
    <row r="14" spans="1:9" ht="11.25">
      <c r="A14" s="32">
        <v>12</v>
      </c>
      <c r="B14" s="32" t="s">
        <v>14</v>
      </c>
      <c r="C14" s="2">
        <f ca="1" t="shared" si="3"/>
        <v>1160</v>
      </c>
      <c r="D14" s="48">
        <f t="shared" si="0"/>
        <v>0.00717604191798279</v>
      </c>
      <c r="F14" s="12">
        <v>12</v>
      </c>
      <c r="G14" s="10" t="str">
        <f t="shared" si="1"/>
        <v>Partai Bintang Reformasi (17)</v>
      </c>
      <c r="H14" s="2">
        <f t="shared" si="4"/>
        <v>1414</v>
      </c>
      <c r="I14" s="47">
        <f t="shared" si="2"/>
        <v>0.008747347648299712</v>
      </c>
    </row>
    <row r="15" spans="1:9" ht="11.25">
      <c r="A15" s="32">
        <v>13</v>
      </c>
      <c r="B15" s="32" t="s">
        <v>15</v>
      </c>
      <c r="C15" s="2">
        <f ca="1" t="shared" si="3"/>
        <v>6224</v>
      </c>
      <c r="D15" s="48">
        <f t="shared" si="0"/>
        <v>0.03850317663579731</v>
      </c>
      <c r="F15" s="12">
        <v>13</v>
      </c>
      <c r="G15" s="10" t="str">
        <f t="shared" si="1"/>
        <v>Partai Persatuan Nahdlatul Ummah (12)</v>
      </c>
      <c r="H15" s="2">
        <f t="shared" si="4"/>
        <v>1160</v>
      </c>
      <c r="I15" s="47">
        <f t="shared" si="2"/>
        <v>0.00717604191798279</v>
      </c>
    </row>
    <row r="16" spans="1:9" ht="11.25">
      <c r="A16" s="32">
        <v>14</v>
      </c>
      <c r="B16" s="32" t="s">
        <v>16</v>
      </c>
      <c r="C16" s="2">
        <f ca="1" t="shared" si="3"/>
        <v>3510</v>
      </c>
      <c r="D16" s="48">
        <f t="shared" si="0"/>
        <v>0.021713713044930683</v>
      </c>
      <c r="F16" s="12">
        <v>14</v>
      </c>
      <c r="G16" s="10" t="str">
        <f t="shared" si="1"/>
        <v>Partai Buruh Sosial Demokrat (2)</v>
      </c>
      <c r="H16" s="2">
        <f t="shared" si="4"/>
        <v>814</v>
      </c>
      <c r="I16" s="47">
        <f t="shared" si="2"/>
        <v>0.005035601828653441</v>
      </c>
    </row>
    <row r="17" spans="1:9" ht="11.25">
      <c r="A17" s="32">
        <v>15</v>
      </c>
      <c r="B17" s="32" t="s">
        <v>17</v>
      </c>
      <c r="C17" s="2">
        <f ca="1" t="shared" si="3"/>
        <v>5643</v>
      </c>
      <c r="D17" s="48">
        <f t="shared" si="0"/>
        <v>0.034908969433773175</v>
      </c>
      <c r="F17" s="12">
        <v>15</v>
      </c>
      <c r="G17" s="10" t="str">
        <f t="shared" si="1"/>
        <v>Partai Penegak Demokrasi Indonesia (11)</v>
      </c>
      <c r="H17" s="2">
        <f t="shared" si="4"/>
        <v>741</v>
      </c>
      <c r="I17" s="47">
        <f t="shared" si="2"/>
        <v>0.0045840060872631445</v>
      </c>
    </row>
    <row r="18" spans="1:9" ht="11.25">
      <c r="A18" s="32">
        <v>16</v>
      </c>
      <c r="B18" s="32" t="s">
        <v>18</v>
      </c>
      <c r="C18" s="2">
        <f ca="1" t="shared" si="3"/>
        <v>11917</v>
      </c>
      <c r="D18" s="48">
        <f t="shared" si="0"/>
        <v>0.07372145822120768</v>
      </c>
      <c r="F18" s="12">
        <v>16</v>
      </c>
      <c r="G18" s="10" t="str">
        <f t="shared" si="1"/>
        <v>Partai Keadilan Dan Persatuan Indonesia (10)</v>
      </c>
      <c r="H18" s="2">
        <f t="shared" si="4"/>
        <v>735</v>
      </c>
      <c r="I18" s="47">
        <f t="shared" si="2"/>
        <v>0.004546888629066681</v>
      </c>
    </row>
    <row r="19" spans="1:9" ht="11.25">
      <c r="A19" s="32">
        <v>17</v>
      </c>
      <c r="B19" s="32" t="s">
        <v>19</v>
      </c>
      <c r="C19" s="2">
        <f ca="1" t="shared" si="3"/>
        <v>1414</v>
      </c>
      <c r="D19" s="48">
        <f t="shared" si="0"/>
        <v>0.008747347648299712</v>
      </c>
      <c r="F19" s="12">
        <v>17</v>
      </c>
      <c r="G19" s="10" t="str">
        <f t="shared" si="1"/>
        <v>Partai Nasional Banteng Kemerdekaan (8)</v>
      </c>
      <c r="H19" s="2">
        <f t="shared" si="4"/>
        <v>507</v>
      </c>
      <c r="I19" s="47">
        <f t="shared" si="2"/>
        <v>0.0031364252176010986</v>
      </c>
    </row>
    <row r="20" spans="1:9" ht="11.25">
      <c r="A20" s="32">
        <v>18</v>
      </c>
      <c r="B20" s="32" t="s">
        <v>20</v>
      </c>
      <c r="C20" s="2">
        <f ca="1" t="shared" si="3"/>
        <v>35163</v>
      </c>
      <c r="D20" s="48">
        <f t="shared" si="0"/>
        <v>0.2175268637603697</v>
      </c>
      <c r="F20" s="12">
        <v>18</v>
      </c>
      <c r="G20" s="10" t="str">
        <f t="shared" si="1"/>
        <v>Partai Nasional Indonesia Marhaenisme (1)</v>
      </c>
      <c r="H20" s="2">
        <f t="shared" si="4"/>
        <v>467</v>
      </c>
      <c r="I20" s="47">
        <f t="shared" si="2"/>
        <v>0.0028889754962913472</v>
      </c>
    </row>
    <row r="21" spans="1:9" ht="11.25">
      <c r="A21" s="32">
        <v>19</v>
      </c>
      <c r="B21" s="32" t="s">
        <v>21</v>
      </c>
      <c r="C21" s="2">
        <f ca="1" t="shared" si="3"/>
        <v>6265</v>
      </c>
      <c r="D21" s="48">
        <f t="shared" si="0"/>
        <v>0.03875681260013981</v>
      </c>
      <c r="F21" s="12">
        <v>19</v>
      </c>
      <c r="G21" s="10" t="str">
        <f t="shared" si="1"/>
        <v>Partai Perhimpunan Indonesia Baru (7)</v>
      </c>
      <c r="H21" s="2">
        <f t="shared" si="4"/>
        <v>450</v>
      </c>
      <c r="I21" s="47">
        <f t="shared" si="2"/>
        <v>0.002783809364734703</v>
      </c>
    </row>
    <row r="22" spans="1:9" ht="11.25">
      <c r="A22" s="32">
        <v>20</v>
      </c>
      <c r="B22" s="32" t="s">
        <v>22</v>
      </c>
      <c r="C22" s="2">
        <f ca="1" t="shared" si="3"/>
        <v>52062</v>
      </c>
      <c r="D22" s="48">
        <f t="shared" si="0"/>
        <v>0.3220681847707069</v>
      </c>
      <c r="F22" s="12">
        <v>20</v>
      </c>
      <c r="G22" s="10" t="str">
        <f t="shared" si="1"/>
        <v>Partai Patriot Pancasila  (21)</v>
      </c>
      <c r="H22" s="2">
        <f t="shared" si="4"/>
        <v>436</v>
      </c>
      <c r="I22" s="47">
        <f t="shared" si="2"/>
        <v>0.00269720196227629</v>
      </c>
    </row>
    <row r="23" spans="1:9" ht="11.25">
      <c r="A23" s="32">
        <v>21</v>
      </c>
      <c r="B23" s="32" t="s">
        <v>23</v>
      </c>
      <c r="C23" s="2">
        <f ca="1" t="shared" si="3"/>
        <v>436</v>
      </c>
      <c r="D23" s="48">
        <f t="shared" si="0"/>
        <v>0.00269720196227629</v>
      </c>
      <c r="F23" s="12">
        <v>21</v>
      </c>
      <c r="G23" s="10" t="str">
        <f t="shared" si="1"/>
        <v>Partai Sarikat Indonesia (22)</v>
      </c>
      <c r="H23" s="2">
        <f t="shared" si="4"/>
        <v>421</v>
      </c>
      <c r="I23" s="47">
        <f t="shared" si="2"/>
        <v>0.002604408316785133</v>
      </c>
    </row>
    <row r="24" spans="1:9" ht="11.25">
      <c r="A24" s="32">
        <v>22</v>
      </c>
      <c r="B24" s="32" t="s">
        <v>24</v>
      </c>
      <c r="C24" s="2">
        <f ca="1" t="shared" si="3"/>
        <v>421</v>
      </c>
      <c r="D24" s="48">
        <f t="shared" si="0"/>
        <v>0.002604408316785133</v>
      </c>
      <c r="F24" s="12">
        <v>22</v>
      </c>
      <c r="G24" s="10" t="str">
        <f t="shared" si="1"/>
        <v>Partai Pelopor (24)</v>
      </c>
      <c r="H24" s="2">
        <f t="shared" si="4"/>
        <v>380</v>
      </c>
      <c r="I24" s="47">
        <f t="shared" si="2"/>
        <v>0.002350772352442638</v>
      </c>
    </row>
    <row r="25" spans="1:9" ht="11.25">
      <c r="A25" s="32">
        <v>23</v>
      </c>
      <c r="B25" s="32" t="s">
        <v>25</v>
      </c>
      <c r="C25" s="2">
        <f ca="1" t="shared" si="3"/>
        <v>350</v>
      </c>
      <c r="D25" s="48">
        <f t="shared" si="0"/>
        <v>0.0021651850614603247</v>
      </c>
      <c r="F25" s="12">
        <v>23</v>
      </c>
      <c r="G25" s="10" t="str">
        <f t="shared" si="1"/>
        <v>Partai Persatuan Daerah (23)</v>
      </c>
      <c r="H25" s="2">
        <f t="shared" si="4"/>
        <v>350</v>
      </c>
      <c r="I25" s="47">
        <f t="shared" si="2"/>
        <v>0.0021651850614603247</v>
      </c>
    </row>
    <row r="26" spans="1:9" ht="11.25">
      <c r="A26" s="32">
        <v>24</v>
      </c>
      <c r="B26" s="32" t="s">
        <v>26</v>
      </c>
      <c r="C26" s="2">
        <f ca="1" t="shared" si="3"/>
        <v>380</v>
      </c>
      <c r="D26" s="48">
        <f t="shared" si="0"/>
        <v>0.002350772352442638</v>
      </c>
      <c r="F26" s="12">
        <v>24</v>
      </c>
      <c r="G26" s="10" t="str">
        <f t="shared" si="1"/>
        <v>Partai Merdeka (4)</v>
      </c>
      <c r="H26" s="2">
        <f t="shared" si="4"/>
        <v>338</v>
      </c>
      <c r="I26" s="47">
        <f t="shared" si="2"/>
        <v>0.002090950145067399</v>
      </c>
    </row>
    <row r="27" spans="1:9" ht="11.25">
      <c r="A27" s="65" t="s">
        <v>27</v>
      </c>
      <c r="B27" s="65"/>
      <c r="C27" s="11">
        <f>SUM(C3:C26)</f>
        <v>161649</v>
      </c>
      <c r="D27" s="49">
        <f>SUM(D3:D26)</f>
        <v>1.0000000000000002</v>
      </c>
      <c r="F27" s="64" t="s">
        <v>27</v>
      </c>
      <c r="G27" s="64"/>
      <c r="H27" s="11">
        <f>C27</f>
        <v>161649</v>
      </c>
      <c r="I27" s="33">
        <f>D27</f>
        <v>1.0000000000000002</v>
      </c>
    </row>
    <row r="28" ht="11.25">
      <c r="F28" s="31" t="s">
        <v>121</v>
      </c>
    </row>
    <row r="29" ht="11.25"/>
    <row r="30" ht="11.25">
      <c r="F30" s="46" t="str">
        <f>'DPR RI'!A1</f>
        <v>Perolehan Suara Partai Untuk DPR RI 20 Juni 2004 pukul 07:00 wib</v>
      </c>
    </row>
    <row r="31" spans="2:9" ht="11.25">
      <c r="B31" s="34" t="s">
        <v>131</v>
      </c>
      <c r="C31" s="27">
        <v>51</v>
      </c>
      <c r="F31" s="45" t="s">
        <v>133</v>
      </c>
      <c r="I31" s="27">
        <v>1</v>
      </c>
    </row>
    <row r="32" spans="1:9" ht="11.25">
      <c r="A32" s="35" t="s">
        <v>130</v>
      </c>
      <c r="B32" s="36" t="s">
        <v>129</v>
      </c>
      <c r="C32" s="35" t="s">
        <v>130</v>
      </c>
      <c r="D32" s="35"/>
      <c r="E32" s="35"/>
      <c r="F32" s="37" t="s">
        <v>129</v>
      </c>
      <c r="G32" s="35" t="s">
        <v>132</v>
      </c>
      <c r="H32" s="1" t="s">
        <v>2</v>
      </c>
      <c r="I32" s="1" t="s">
        <v>3</v>
      </c>
    </row>
    <row r="33" spans="1:9" ht="12" thickBot="1">
      <c r="A33" s="38">
        <f>ROW('DPR RI'!B43)</f>
        <v>43</v>
      </c>
      <c r="B33" s="39" t="s">
        <v>124</v>
      </c>
      <c r="C33" s="38">
        <f>ROW('DPR RI'!B43)</f>
        <v>43</v>
      </c>
      <c r="D33" s="38"/>
      <c r="E33" s="38"/>
      <c r="F33" s="28" t="str">
        <f>B33</f>
        <v>Sumatera</v>
      </c>
      <c r="G33" s="44" t="str">
        <f>HLOOKUP(H33,'DPR RI'!C43:Z$53,11,FALSE)</f>
        <v>P. GOLKAR</v>
      </c>
      <c r="H33" s="2">
        <f>LARGE('DPR RI'!C43:Z43,I$31)</f>
        <v>3400893</v>
      </c>
      <c r="I33" s="47">
        <f>H33/'DPR RI'!AA43</f>
        <v>0.23026530092004072</v>
      </c>
    </row>
    <row r="34" spans="1:9" ht="12" thickBot="1">
      <c r="A34" s="38">
        <f>ROW('DPR RI'!B44)</f>
        <v>44</v>
      </c>
      <c r="B34" s="39" t="s">
        <v>81</v>
      </c>
      <c r="C34" s="38">
        <f>ROW('DPR RI'!B44)</f>
        <v>44</v>
      </c>
      <c r="D34" s="38"/>
      <c r="E34" s="38"/>
      <c r="F34" s="28" t="str">
        <f aca="true" t="shared" si="5" ref="F34:F41">B34</f>
        <v>DKI Jakarta</v>
      </c>
      <c r="G34" s="44" t="str">
        <f>HLOOKUP(H34,'DPR RI'!C44:Z$53,10,FALSE)</f>
        <v>PKS</v>
      </c>
      <c r="H34" s="2">
        <f>LARGE('DPR RI'!C44:Z44,I$31)</f>
        <v>985031</v>
      </c>
      <c r="I34" s="47">
        <f>H34/'DPR RI'!AA44</f>
        <v>0.2281941308000026</v>
      </c>
    </row>
    <row r="35" spans="1:9" ht="12" thickBot="1">
      <c r="A35" s="38">
        <f>ROW('DPR RI'!B45)</f>
        <v>45</v>
      </c>
      <c r="B35" s="39" t="s">
        <v>123</v>
      </c>
      <c r="C35" s="38">
        <f>ROW('DPR RI'!B45)</f>
        <v>45</v>
      </c>
      <c r="D35" s="38"/>
      <c r="E35" s="38"/>
      <c r="F35" s="28" t="str">
        <f t="shared" si="5"/>
        <v>Jawa</v>
      </c>
      <c r="G35" s="44" t="str">
        <f>HLOOKUP(H35,'DPR RI'!C45:Z$53,9,FALSE)</f>
        <v>PDIP</v>
      </c>
      <c r="H35" s="2">
        <f>LARGE('DPR RI'!C45:Z45,I$31)</f>
        <v>13388722</v>
      </c>
      <c r="I35" s="47">
        <f>H35/'DPR RI'!AA45</f>
        <v>0.22301712067142457</v>
      </c>
    </row>
    <row r="36" spans="1:9" ht="12" thickBot="1">
      <c r="A36" s="38">
        <f>ROW('DPR RI'!B46)</f>
        <v>46</v>
      </c>
      <c r="B36" s="39" t="s">
        <v>134</v>
      </c>
      <c r="C36" s="38">
        <f>ROW('DPR RI'!B46)</f>
        <v>46</v>
      </c>
      <c r="D36" s="38"/>
      <c r="E36" s="38"/>
      <c r="F36" s="28" t="str">
        <f t="shared" si="5"/>
        <v>Bali &amp; NT</v>
      </c>
      <c r="G36" s="44" t="str">
        <f>HLOOKUP(H36,'DPR RI'!C46:Z$53,8,FALSE)</f>
        <v>PDIP</v>
      </c>
      <c r="H36" s="2">
        <f>LARGE('DPR RI'!C46:Z46,I$31)</f>
        <v>1202671</v>
      </c>
      <c r="I36" s="47">
        <f>H36/'DPR RI'!AA46</f>
        <v>0.28598173020859785</v>
      </c>
    </row>
    <row r="37" spans="1:9" ht="12" thickBot="1">
      <c r="A37" s="38">
        <f>ROW('DPR RI'!B47)</f>
        <v>47</v>
      </c>
      <c r="B37" s="39" t="s">
        <v>128</v>
      </c>
      <c r="C37" s="38">
        <f>ROW('DPR RI'!B47)</f>
        <v>47</v>
      </c>
      <c r="D37" s="38"/>
      <c r="E37" s="38"/>
      <c r="F37" s="28" t="str">
        <f t="shared" si="5"/>
        <v>Kalimantan</v>
      </c>
      <c r="G37" s="44" t="str">
        <f>HLOOKUP(H37,'DPR RI'!C47:Z$53,7,FALSE)</f>
        <v>P. GOLKAR</v>
      </c>
      <c r="H37" s="2">
        <f>LARGE('DPR RI'!C47:Z47,I$31)</f>
        <v>835239</v>
      </c>
      <c r="I37" s="47">
        <f>H37/'DPR RI'!AA47</f>
        <v>0.24022976075360514</v>
      </c>
    </row>
    <row r="38" spans="1:9" ht="12" thickBot="1">
      <c r="A38" s="38">
        <f>ROW('DPR RI'!B48)</f>
        <v>48</v>
      </c>
      <c r="B38" s="39" t="s">
        <v>126</v>
      </c>
      <c r="C38" s="38">
        <f>ROW('DPR RI'!B48)</f>
        <v>48</v>
      </c>
      <c r="D38" s="38"/>
      <c r="E38" s="38"/>
      <c r="F38" s="28" t="str">
        <f t="shared" si="5"/>
        <v>Sulawesi</v>
      </c>
      <c r="G38" s="44" t="str">
        <f>HLOOKUP(H38,'DPR RI'!C48:Z$53,6,FALSE)</f>
        <v>P. GOLKAR</v>
      </c>
      <c r="H38" s="2">
        <f>LARGE('DPR RI'!C48:Z48,I$31)</f>
        <v>2548809</v>
      </c>
      <c r="I38" s="47">
        <f>H38/'DPR RI'!AA48</f>
        <v>0.42751264267563466</v>
      </c>
    </row>
    <row r="39" spans="1:9" ht="12" thickBot="1">
      <c r="A39" s="38">
        <f>ROW('DPR RI'!B49)</f>
        <v>49</v>
      </c>
      <c r="B39" s="39" t="s">
        <v>99</v>
      </c>
      <c r="C39" s="38">
        <f>ROW('DPR RI'!B49)</f>
        <v>49</v>
      </c>
      <c r="D39" s="38"/>
      <c r="E39" s="38"/>
      <c r="F39" s="28" t="str">
        <f t="shared" si="5"/>
        <v>Maluku</v>
      </c>
      <c r="G39" s="44" t="str">
        <f>HLOOKUP(H39,'DPR RI'!C49:Z$53,5,FALSE)</f>
        <v>P. GOLKAR</v>
      </c>
      <c r="H39" s="2">
        <f>LARGE('DPR RI'!C49:Z49,I$31)</f>
        <v>52765</v>
      </c>
      <c r="I39" s="47">
        <f>H39/'DPR RI'!AA49</f>
        <v>0.23495282241725554</v>
      </c>
    </row>
    <row r="40" spans="1:9" ht="12" thickBot="1">
      <c r="A40" s="38">
        <f>ROW('DPR RI'!B50)</f>
        <v>50</v>
      </c>
      <c r="B40" s="39" t="s">
        <v>102</v>
      </c>
      <c r="C40" s="38">
        <f>ROW('DPR RI'!B50)</f>
        <v>50</v>
      </c>
      <c r="D40" s="38"/>
      <c r="E40" s="38"/>
      <c r="F40" s="28" t="str">
        <f t="shared" si="5"/>
        <v>Papua</v>
      </c>
      <c r="G40" s="44" t="str">
        <f>HLOOKUP(H40,'DPR RI'!C50:Z$53,4,FALSE)</f>
        <v>P. GOLKAR</v>
      </c>
      <c r="H40" s="2">
        <f>LARGE('DPR RI'!C50:Z50,I$31)</f>
        <v>37721</v>
      </c>
      <c r="I40" s="47">
        <f>H40/'DPR RI'!AA50</f>
        <v>0.2432749669472123</v>
      </c>
    </row>
    <row r="41" spans="1:9" ht="12" thickBot="1">
      <c r="A41" s="38">
        <f>ROW('DPR RI'!B51)</f>
        <v>51</v>
      </c>
      <c r="B41" s="39" t="s">
        <v>103</v>
      </c>
      <c r="C41" s="38">
        <f>ROW('DPR RI'!B51)</f>
        <v>51</v>
      </c>
      <c r="D41" s="38"/>
      <c r="E41" s="38"/>
      <c r="F41" s="28" t="str">
        <f t="shared" si="5"/>
        <v>Luar Negeri</v>
      </c>
      <c r="G41" s="44" t="str">
        <f>HLOOKUP(H41,'DPR RI'!C51:Z$53,3,FALSE)</f>
        <v>P. GOLKAR</v>
      </c>
      <c r="H41" s="2">
        <f>LARGE('DPR RI'!C51:Z51,I$31)</f>
        <v>52062</v>
      </c>
      <c r="I41" s="47">
        <f>H41/'DPR RI'!AA51</f>
        <v>0.3220681847707069</v>
      </c>
    </row>
  </sheetData>
  <mergeCells count="2">
    <mergeCell ref="A27:B27"/>
    <mergeCell ref="F27:G27"/>
  </mergeCells>
  <conditionalFormatting sqref="I3:I26 I33:I41">
    <cfRule type="cellIs" priority="1" dxfId="0" operator="lessThanOrEqual" stopIfTrue="1">
      <formula>0.03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94" r:id="rId3"/>
  <headerFooter alignWithMargins="0">
    <oddHeader>&amp;L&amp;A&amp;C&amp;BThe Jedi of the Universe Confidential&amp;B&amp;RPage &amp;P</oddHeader>
    <oddFooter>&amp;LLuke Skywalker&amp;C&amp;Z&amp;F&amp;RPage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H11" sqref="H11"/>
    </sheetView>
  </sheetViews>
  <sheetFormatPr defaultColWidth="9.140625" defaultRowHeight="12.75"/>
  <cols>
    <col min="1" max="1" width="14.28125" style="31" customWidth="1"/>
    <col min="2" max="6" width="11.8515625" style="31" customWidth="1"/>
    <col min="7" max="7" width="7.8515625" style="31" bestFit="1" customWidth="1"/>
    <col min="8" max="8" width="8.7109375" style="31" bestFit="1" customWidth="1"/>
    <col min="9" max="9" width="7.8515625" style="31" bestFit="1" customWidth="1"/>
    <col min="10" max="10" width="8.7109375" style="31" bestFit="1" customWidth="1"/>
    <col min="11" max="11" width="7.8515625" style="31" bestFit="1" customWidth="1"/>
    <col min="12" max="16384" width="9.140625" style="31" customWidth="1"/>
  </cols>
  <sheetData>
    <row r="1" ht="11.25">
      <c r="A1" s="46" t="str">
        <f>"Lima Besar "&amp;'DPR RI'!A1</f>
        <v>Lima Besar Perolehan Suara Partai Untuk DPR RI 20 Juni 2004 pukul 07:00 wib</v>
      </c>
    </row>
    <row r="2" spans="1:6" ht="11.25">
      <c r="A2" s="37" t="s">
        <v>129</v>
      </c>
      <c r="B2" s="1">
        <v>1</v>
      </c>
      <c r="C2" s="1">
        <v>2</v>
      </c>
      <c r="D2" s="1">
        <v>3</v>
      </c>
      <c r="E2" s="1">
        <v>4</v>
      </c>
      <c r="F2" s="1">
        <v>5</v>
      </c>
    </row>
    <row r="3" spans="1:6" ht="11.25">
      <c r="A3" s="28" t="s">
        <v>124</v>
      </c>
      <c r="B3" s="52">
        <f>LARGE('DPR RI'!$C43:$Z43,B$2)</f>
        <v>3400893</v>
      </c>
      <c r="C3" s="52">
        <f>LARGE('DPR RI'!$C43:$Z43,C$2)</f>
        <v>1967921</v>
      </c>
      <c r="D3" s="52">
        <f>LARGE('DPR RI'!$C43:$Z43,D$2)</f>
        <v>1321339</v>
      </c>
      <c r="E3" s="52">
        <f>LARGE('DPR RI'!$C43:$Z43,E$2)</f>
        <v>1155735</v>
      </c>
      <c r="F3" s="52">
        <f>LARGE('DPR RI'!$C43:$Z43,F$2)</f>
        <v>1139377</v>
      </c>
    </row>
    <row r="4" spans="1:6" ht="11.25">
      <c r="A4" s="28" t="s">
        <v>81</v>
      </c>
      <c r="B4" s="52">
        <f>LARGE('DPR RI'!$C44:$Z44,B$2)</f>
        <v>985031</v>
      </c>
      <c r="C4" s="52">
        <f>LARGE('DPR RI'!$C44:$Z44,C$2)</f>
        <v>908246</v>
      </c>
      <c r="D4" s="52">
        <f>LARGE('DPR RI'!$C44:$Z44,D$2)</f>
        <v>581806</v>
      </c>
      <c r="E4" s="52">
        <f>LARGE('DPR RI'!$C44:$Z44,E$2)</f>
        <v>359122</v>
      </c>
      <c r="F4" s="52">
        <f>LARGE('DPR RI'!$C44:$Z44,F$2)</f>
        <v>354449</v>
      </c>
    </row>
    <row r="5" spans="1:6" ht="11.25">
      <c r="A5" s="28" t="s">
        <v>123</v>
      </c>
      <c r="B5" s="52">
        <f>LARGE('DPR RI'!$C45:$Z45,B$2)</f>
        <v>13388722</v>
      </c>
      <c r="C5" s="52">
        <f>LARGE('DPR RI'!$C45:$Z45,C$2)</f>
        <v>11491742</v>
      </c>
      <c r="D5" s="52">
        <f>LARGE('DPR RI'!$C45:$Z45,D$2)</f>
        <v>9798109</v>
      </c>
      <c r="E5" s="52">
        <f>LARGE('DPR RI'!$C45:$Z45,E$2)</f>
        <v>5252049</v>
      </c>
      <c r="F5" s="52">
        <f>LARGE('DPR RI'!$C45:$Z45,F$2)</f>
        <v>4393211</v>
      </c>
    </row>
    <row r="6" spans="1:6" ht="11.25">
      <c r="A6" s="28" t="s">
        <v>134</v>
      </c>
      <c r="B6" s="52">
        <f>LARGE('DPR RI'!$C46:$Z46,B$2)</f>
        <v>1202671</v>
      </c>
      <c r="C6" s="52">
        <f>LARGE('DPR RI'!$C46:$Z46,C$2)</f>
        <v>986841</v>
      </c>
      <c r="D6" s="52">
        <f>LARGE('DPR RI'!$C46:$Z46,D$2)</f>
        <v>215433</v>
      </c>
      <c r="E6" s="52">
        <f>LARGE('DPR RI'!$C46:$Z46,E$2)</f>
        <v>210330</v>
      </c>
      <c r="F6" s="52">
        <f>LARGE('DPR RI'!$C46:$Z46,F$2)</f>
        <v>166690</v>
      </c>
    </row>
    <row r="7" spans="1:6" ht="11.25">
      <c r="A7" s="28" t="s">
        <v>128</v>
      </c>
      <c r="B7" s="52">
        <f>LARGE('DPR RI'!$C47:$Z47,B$2)</f>
        <v>835239</v>
      </c>
      <c r="C7" s="52">
        <f>LARGE('DPR RI'!$C47:$Z47,C$2)</f>
        <v>480163</v>
      </c>
      <c r="D7" s="52">
        <f>LARGE('DPR RI'!$C47:$Z47,D$2)</f>
        <v>377802</v>
      </c>
      <c r="E7" s="52">
        <f>LARGE('DPR RI'!$C47:$Z47,E$2)</f>
        <v>266216</v>
      </c>
      <c r="F7" s="52">
        <f>LARGE('DPR RI'!$C47:$Z47,F$2)</f>
        <v>219876</v>
      </c>
    </row>
    <row r="8" spans="1:6" ht="11.25">
      <c r="A8" s="28" t="s">
        <v>126</v>
      </c>
      <c r="B8" s="52">
        <f>LARGE('DPR RI'!$C48:$Z48,B$2)</f>
        <v>2548809</v>
      </c>
      <c r="C8" s="52">
        <f>LARGE('DPR RI'!$C48:$Z48,C$2)</f>
        <v>416237</v>
      </c>
      <c r="D8" s="52">
        <f>LARGE('DPR RI'!$C48:$Z48,D$2)</f>
        <v>408283</v>
      </c>
      <c r="E8" s="52">
        <f>LARGE('DPR RI'!$C48:$Z48,E$2)</f>
        <v>333935</v>
      </c>
      <c r="F8" s="52">
        <f>LARGE('DPR RI'!$C48:$Z48,F$2)</f>
        <v>305520</v>
      </c>
    </row>
    <row r="9" spans="1:6" ht="11.25">
      <c r="A9" s="28" t="s">
        <v>99</v>
      </c>
      <c r="B9" s="52">
        <f>LARGE('DPR RI'!$C49:$Z49,B$2)</f>
        <v>52765</v>
      </c>
      <c r="C9" s="52">
        <f>LARGE('DPR RI'!$C49:$Z49,C$2)</f>
        <v>28717</v>
      </c>
      <c r="D9" s="52">
        <f>LARGE('DPR RI'!$C49:$Z49,D$2)</f>
        <v>19756</v>
      </c>
      <c r="E9" s="52">
        <f>LARGE('DPR RI'!$C49:$Z49,E$2)</f>
        <v>17850</v>
      </c>
      <c r="F9" s="52">
        <f>LARGE('DPR RI'!$C49:$Z49,F$2)</f>
        <v>15436</v>
      </c>
    </row>
    <row r="10" spans="1:6" ht="11.25">
      <c r="A10" s="28" t="s">
        <v>102</v>
      </c>
      <c r="B10" s="52">
        <f>LARGE('DPR RI'!$C50:$Z50,B$2)</f>
        <v>37721</v>
      </c>
      <c r="C10" s="52">
        <f>LARGE('DPR RI'!$C50:$Z50,C$2)</f>
        <v>17205</v>
      </c>
      <c r="D10" s="52">
        <f>LARGE('DPR RI'!$C50:$Z50,D$2)</f>
        <v>15409</v>
      </c>
      <c r="E10" s="52">
        <f>LARGE('DPR RI'!$C50:$Z50,E$2)</f>
        <v>13052</v>
      </c>
      <c r="F10" s="52">
        <f>LARGE('DPR RI'!$C50:$Z50,F$2)</f>
        <v>6862</v>
      </c>
    </row>
    <row r="11" spans="1:6" ht="11.25">
      <c r="A11" s="28" t="s">
        <v>103</v>
      </c>
      <c r="B11" s="52">
        <f>LARGE('DPR RI'!$C51:$Z51,B$2)</f>
        <v>52062</v>
      </c>
      <c r="C11" s="52">
        <f>LARGE('DPR RI'!$C51:$Z51,C$2)</f>
        <v>35163</v>
      </c>
      <c r="D11" s="52">
        <f>LARGE('DPR RI'!$C51:$Z51,D$2)</f>
        <v>15166</v>
      </c>
      <c r="E11" s="52">
        <f>LARGE('DPR RI'!$C51:$Z51,E$2)</f>
        <v>11917</v>
      </c>
      <c r="F11" s="52">
        <f>LARGE('DPR RI'!$C51:$Z51,F$2)</f>
        <v>8976</v>
      </c>
    </row>
    <row r="12" spans="1:6" ht="11.25">
      <c r="A12" s="28" t="s">
        <v>127</v>
      </c>
      <c r="B12" s="52">
        <f>LARGE('DPR RI'!$C52:$Z52,B$2)</f>
        <v>19765194</v>
      </c>
      <c r="C12" s="52">
        <f>LARGE('DPR RI'!$C52:$Z52,C$2)</f>
        <v>18101690</v>
      </c>
      <c r="D12" s="52">
        <f>LARGE('DPR RI'!$C52:$Z52,D$2)</f>
        <v>10981850</v>
      </c>
      <c r="E12" s="52">
        <f>LARGE('DPR RI'!$C52:$Z52,E$2)</f>
        <v>7759413</v>
      </c>
      <c r="F12" s="52">
        <f>LARGE('DPR RI'!$C52:$Z52,F$2)</f>
        <v>7034036</v>
      </c>
    </row>
    <row r="14" ht="11.25">
      <c r="A14" s="46" t="str">
        <f>A1</f>
        <v>Lima Besar Perolehan Suara Partai Untuk DPR RI 20 Juni 2004 pukul 07:00 wib</v>
      </c>
    </row>
    <row r="15" spans="1:6" ht="11.25">
      <c r="A15" s="37" t="str">
        <f aca="true" t="shared" si="0" ref="A15:F15">A2</f>
        <v>Pulau</v>
      </c>
      <c r="B15" s="53">
        <f t="shared" si="0"/>
        <v>1</v>
      </c>
      <c r="C15" s="53">
        <f t="shared" si="0"/>
        <v>2</v>
      </c>
      <c r="D15" s="53">
        <f t="shared" si="0"/>
        <v>3</v>
      </c>
      <c r="E15" s="53">
        <f t="shared" si="0"/>
        <v>4</v>
      </c>
      <c r="F15" s="53">
        <f t="shared" si="0"/>
        <v>5</v>
      </c>
    </row>
    <row r="16" spans="1:6" ht="11.25">
      <c r="A16" s="28" t="str">
        <f>A3</f>
        <v>Sumatera</v>
      </c>
      <c r="B16" s="51" t="str">
        <f>HLOOKUP(B3,'DPR RI'!$C43:$Z$53,11,FALSE)</f>
        <v>P. GOLKAR</v>
      </c>
      <c r="C16" s="51" t="str">
        <f>HLOOKUP(C3,'DPR RI'!$C43:$Z$53,11,FALSE)</f>
        <v>PDIP</v>
      </c>
      <c r="D16" s="51" t="str">
        <f>HLOOKUP(D3,'DPR RI'!$C43:$Z$53,11,FALSE)</f>
        <v>PAN</v>
      </c>
      <c r="E16" s="51" t="str">
        <f>HLOOKUP(E3,'DPR RI'!$C43:$Z$53,11,FALSE)</f>
        <v>PPP</v>
      </c>
      <c r="F16" s="51" t="str">
        <f>HLOOKUP(F3,'DPR RI'!$C43:$Z$53,11,FALSE)</f>
        <v>PKS</v>
      </c>
    </row>
    <row r="17" spans="1:6" ht="11.25">
      <c r="A17" s="28" t="str">
        <f aca="true" t="shared" si="1" ref="A17:A25">A4</f>
        <v>DKI Jakarta</v>
      </c>
      <c r="B17" s="51" t="str">
        <f>HLOOKUP(B4,'DPR RI'!$C44:$Z$53,10,FALSE)</f>
        <v>PKS</v>
      </c>
      <c r="C17" s="51" t="str">
        <f>HLOOKUP(C4,'DPR RI'!$C44:$Z$53,10,FALSE)</f>
        <v>P. DEMOKRAT</v>
      </c>
      <c r="D17" s="51" t="str">
        <f>HLOOKUP(D4,'DPR RI'!$C44:$Z$53,10,FALSE)</f>
        <v>PDIP</v>
      </c>
      <c r="E17" s="51" t="str">
        <f>HLOOKUP(E4,'DPR RI'!$C44:$Z$53,10,FALSE)</f>
        <v>P. GOLKAR</v>
      </c>
      <c r="F17" s="51" t="str">
        <f>HLOOKUP(F4,'DPR RI'!$C44:$Z$53,10,FALSE)</f>
        <v>PPP</v>
      </c>
    </row>
    <row r="18" spans="1:6" ht="11.25">
      <c r="A18" s="28" t="str">
        <f t="shared" si="1"/>
        <v>Jawa</v>
      </c>
      <c r="B18" s="51" t="str">
        <f>HLOOKUP(B5,'DPR RI'!$C45:$Z$53,9,FALSE)</f>
        <v>PDIP</v>
      </c>
      <c r="C18" s="51" t="str">
        <f>HLOOKUP(C5,'DPR RI'!$C45:$Z$53,9,FALSE)</f>
        <v>P. GOLKAR</v>
      </c>
      <c r="D18" s="51" t="str">
        <f>HLOOKUP(D5,'DPR RI'!$C45:$Z$53,9,FALSE)</f>
        <v>PKB</v>
      </c>
      <c r="E18" s="51" t="str">
        <f>HLOOKUP(E5,'DPR RI'!$C45:$Z$53,9,FALSE)</f>
        <v>PPP</v>
      </c>
      <c r="F18" s="51" t="str">
        <f>HLOOKUP(F5,'DPR RI'!$C45:$Z$53,9,FALSE)</f>
        <v>P. DEMOKRAT</v>
      </c>
    </row>
    <row r="19" spans="1:6" ht="11.25">
      <c r="A19" s="28" t="str">
        <f t="shared" si="1"/>
        <v>Bali &amp; NT</v>
      </c>
      <c r="B19" s="51" t="str">
        <f>HLOOKUP(B6,'DPR RI'!$C46:$Z$53,8,FALSE)</f>
        <v>PDIP</v>
      </c>
      <c r="C19" s="51" t="str">
        <f>HLOOKUP(C6,'DPR RI'!$C46:$Z$53,8,FALSE)</f>
        <v>P. GOLKAR</v>
      </c>
      <c r="D19" s="51" t="str">
        <f>HLOOKUP(D6,'DPR RI'!$C46:$Z$53,8,FALSE)</f>
        <v>P. DEMOKRAT</v>
      </c>
      <c r="E19" s="51" t="str">
        <f>HLOOKUP(E6,'DPR RI'!$C46:$Z$53,8,FALSE)</f>
        <v>PBB</v>
      </c>
      <c r="F19" s="51" t="str">
        <f>HLOOKUP(F6,'DPR RI'!$C46:$Z$53,8,FALSE)</f>
        <v>PPP</v>
      </c>
    </row>
    <row r="20" spans="1:6" ht="11.25">
      <c r="A20" s="28" t="str">
        <f t="shared" si="1"/>
        <v>Kalimantan</v>
      </c>
      <c r="B20" s="51" t="str">
        <f>HLOOKUP(B7,'DPR RI'!$C47:$Z$53,7,FALSE)</f>
        <v>P. GOLKAR</v>
      </c>
      <c r="C20" s="51" t="str">
        <f>HLOOKUP(C7,'DPR RI'!$C47:$Z$53,7,FALSE)</f>
        <v>PDIP</v>
      </c>
      <c r="D20" s="51" t="str">
        <f>HLOOKUP(D7,'DPR RI'!$C47:$Z$53,7,FALSE)</f>
        <v>PPP</v>
      </c>
      <c r="E20" s="51" t="str">
        <f>HLOOKUP(E7,'DPR RI'!$C47:$Z$53,7,FALSE)</f>
        <v>PKS</v>
      </c>
      <c r="F20" s="51" t="str">
        <f>HLOOKUP(F7,'DPR RI'!$C47:$Z$53,7,FALSE)</f>
        <v>PAN</v>
      </c>
    </row>
    <row r="21" spans="1:6" ht="11.25">
      <c r="A21" s="28" t="str">
        <f t="shared" si="1"/>
        <v>Sulawesi</v>
      </c>
      <c r="B21" s="51" t="str">
        <f>HLOOKUP(B8,'DPR RI'!$C48:$Z$53,6,FALSE)</f>
        <v>P. GOLKAR</v>
      </c>
      <c r="C21" s="51" t="str">
        <f>HLOOKUP(C8,'DPR RI'!$C48:$Z$53,6,FALSE)</f>
        <v>PPP</v>
      </c>
      <c r="D21" s="51" t="str">
        <f>HLOOKUP(D8,'DPR RI'!$C48:$Z$53,6,FALSE)</f>
        <v>PDIP</v>
      </c>
      <c r="E21" s="51" t="str">
        <f>HLOOKUP(E8,'DPR RI'!$C48:$Z$53,6,FALSE)</f>
        <v>PAN</v>
      </c>
      <c r="F21" s="51" t="str">
        <f>HLOOKUP(F8,'DPR RI'!$C48:$Z$53,6,FALSE)</f>
        <v>PKS</v>
      </c>
    </row>
    <row r="22" spans="1:6" ht="11.25">
      <c r="A22" s="28" t="str">
        <f t="shared" si="1"/>
        <v>Maluku</v>
      </c>
      <c r="B22" s="51" t="str">
        <f>HLOOKUP(B9,'DPR RI'!$C49:$Z$53,5,FALSE)</f>
        <v>P. GOLKAR</v>
      </c>
      <c r="C22" s="51" t="str">
        <f>HLOOKUP(C9,'DPR RI'!$C49:$Z$53,5,FALSE)</f>
        <v>PKS</v>
      </c>
      <c r="D22" s="51" t="str">
        <f>HLOOKUP(D9,'DPR RI'!$C49:$Z$53,5,FALSE)</f>
        <v>PDIP</v>
      </c>
      <c r="E22" s="51" t="str">
        <f>HLOOKUP(E9,'DPR RI'!$C49:$Z$53,5,FALSE)</f>
        <v>PDK</v>
      </c>
      <c r="F22" s="51" t="str">
        <f>HLOOKUP(F9,'DPR RI'!$C49:$Z$53,5,FALSE)</f>
        <v>PPP</v>
      </c>
    </row>
    <row r="23" spans="1:6" ht="11.25">
      <c r="A23" s="28" t="str">
        <f t="shared" si="1"/>
        <v>Papua</v>
      </c>
      <c r="B23" s="51" t="str">
        <f>HLOOKUP(B10,'DPR RI'!$C50:$Z$53,4,FALSE)</f>
        <v>P. GOLKAR</v>
      </c>
      <c r="C23" s="51" t="str">
        <f>HLOOKUP(C10,'DPR RI'!$C50:$Z$53,4,FALSE)</f>
        <v>PDIP</v>
      </c>
      <c r="D23" s="51" t="str">
        <f>HLOOKUP(D10,'DPR RI'!$C50:$Z$53,4,FALSE)</f>
        <v>PDS</v>
      </c>
      <c r="E23" s="51" t="str">
        <f>HLOOKUP(E10,'DPR RI'!$C50:$Z$53,4,FALSE)</f>
        <v>P. DEMOKRAT</v>
      </c>
      <c r="F23" s="51" t="str">
        <f>HLOOKUP(F10,'DPR RI'!$C50:$Z$53,4,FALSE)</f>
        <v>PKB</v>
      </c>
    </row>
    <row r="24" spans="1:6" ht="11.25">
      <c r="A24" s="28" t="str">
        <f t="shared" si="1"/>
        <v>Luar Negeri</v>
      </c>
      <c r="B24" s="51" t="str">
        <f>HLOOKUP(B11,'DPR RI'!$C51:$Z$53,3,FALSE)</f>
        <v>P. GOLKAR</v>
      </c>
      <c r="C24" s="51" t="str">
        <f>HLOOKUP(C11,'DPR RI'!$C51:$Z$53,3,FALSE)</f>
        <v>PDIP</v>
      </c>
      <c r="D24" s="51" t="str">
        <f>HLOOKUP(D11,'DPR RI'!$C51:$Z$53,3,FALSE)</f>
        <v>PPP</v>
      </c>
      <c r="E24" s="51" t="str">
        <f>HLOOKUP(E11,'DPR RI'!$C51:$Z$53,3,FALSE)</f>
        <v>PKS</v>
      </c>
      <c r="F24" s="51" t="str">
        <f>HLOOKUP(F11,'DPR RI'!$C51:$Z$53,3,FALSE)</f>
        <v>PBB</v>
      </c>
    </row>
    <row r="25" spans="1:6" ht="11.25">
      <c r="A25" s="28" t="str">
        <f t="shared" si="1"/>
        <v>Total</v>
      </c>
      <c r="B25" s="51" t="str">
        <f>HLOOKUP(B12,'DPR RI'!$C52:$Z$53,2,FALSE)</f>
        <v>P. GOLKAR</v>
      </c>
      <c r="C25" s="51" t="str">
        <f>HLOOKUP(C12,'DPR RI'!$C52:$Z$53,2,FALSE)</f>
        <v>PDIP</v>
      </c>
      <c r="D25" s="51" t="str">
        <f>HLOOKUP(D12,'DPR RI'!$C52:$Z$53,2,FALSE)</f>
        <v>PKB</v>
      </c>
      <c r="E25" s="51" t="str">
        <f>HLOOKUP(E12,'DPR RI'!$C52:$Z$53,2,FALSE)</f>
        <v>PPP</v>
      </c>
      <c r="F25" s="51" t="str">
        <f>HLOOKUP(F12,'DPR RI'!$C52:$Z$53,2,FALSE)</f>
        <v>P. DEMOKRAT</v>
      </c>
    </row>
  </sheetData>
  <printOptions/>
  <pageMargins left="0.75" right="0.75" top="1" bottom="1" header="0.5" footer="0.5"/>
  <pageSetup fitToHeight="1" fitToWidth="1" horizontalDpi="600" verticalDpi="600" orientation="landscape" paperSize="9" r:id="rId3"/>
  <headerFooter alignWithMargins="0">
    <oddHeader>&amp;L&amp;A&amp;C&amp;BThe Jedi of the Universe Confidential&amp;B&amp;RPage &amp;P</oddHeader>
    <oddFooter>&amp;LLuke Skywalker&amp;C&amp;Z&amp;F&amp;RPage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workbookViewId="0" topLeftCell="A32">
      <selection activeCell="M20" sqref="M20"/>
    </sheetView>
  </sheetViews>
  <sheetFormatPr defaultColWidth="9.140625" defaultRowHeight="12.75"/>
  <cols>
    <col min="1" max="1" width="27.00390625" style="0" customWidth="1"/>
  </cols>
  <sheetData>
    <row r="1" spans="1:11" ht="25.5" customHeight="1">
      <c r="A1" s="84" t="s">
        <v>150</v>
      </c>
      <c r="B1" s="85" t="s">
        <v>140</v>
      </c>
      <c r="C1" s="85"/>
      <c r="D1" s="85" t="s">
        <v>141</v>
      </c>
      <c r="E1" s="85"/>
      <c r="F1" s="85" t="s">
        <v>142</v>
      </c>
      <c r="G1" s="85"/>
      <c r="H1" s="85" t="s">
        <v>143</v>
      </c>
      <c r="I1" s="85"/>
      <c r="J1" s="85" t="s">
        <v>144</v>
      </c>
      <c r="K1" s="85"/>
    </row>
    <row r="2" spans="1:11" ht="25.5" customHeight="1">
      <c r="A2" s="86" t="s">
        <v>151</v>
      </c>
      <c r="B2" s="87" t="s">
        <v>145</v>
      </c>
      <c r="C2" s="87"/>
      <c r="D2" s="87" t="s">
        <v>146</v>
      </c>
      <c r="E2" s="87"/>
      <c r="F2" s="87" t="s">
        <v>147</v>
      </c>
      <c r="G2" s="87"/>
      <c r="H2" s="87" t="s">
        <v>148</v>
      </c>
      <c r="I2" s="87"/>
      <c r="J2" s="87" t="s">
        <v>149</v>
      </c>
      <c r="K2" s="87"/>
    </row>
    <row r="3" spans="1:12" ht="12.75">
      <c r="A3" s="75" t="s">
        <v>127</v>
      </c>
      <c r="B3" s="76">
        <f>SUM(B4:C36)</f>
        <v>1</v>
      </c>
      <c r="C3" s="77">
        <f>B3/$A$38</f>
        <v>0.034482758620689655</v>
      </c>
      <c r="D3" s="76">
        <f>SUM(D4:E36)</f>
        <v>5</v>
      </c>
      <c r="E3" s="77">
        <f>D3/$A$38</f>
        <v>0.1724137931034483</v>
      </c>
      <c r="F3" s="76">
        <f>SUM(F4:G36)</f>
        <v>10</v>
      </c>
      <c r="G3" s="77">
        <f>F3/$A$38</f>
        <v>0.3448275862068966</v>
      </c>
      <c r="H3" s="76">
        <f>SUM(H4:I36)</f>
        <v>6</v>
      </c>
      <c r="I3" s="77">
        <f>H3/$A$38</f>
        <v>0.20689655172413793</v>
      </c>
      <c r="J3" s="76">
        <f>SUM(J4:K36)</f>
        <v>7</v>
      </c>
      <c r="K3" s="77">
        <f>J3/$A$38</f>
        <v>0.2413793103448276</v>
      </c>
      <c r="L3" s="71"/>
    </row>
    <row r="4" spans="1:11" ht="12.75" customHeight="1">
      <c r="A4" s="78" t="s">
        <v>71</v>
      </c>
      <c r="B4" s="79">
        <v>1</v>
      </c>
      <c r="C4" s="79"/>
      <c r="D4" s="79">
        <v>5</v>
      </c>
      <c r="E4" s="79"/>
      <c r="F4" s="79">
        <v>10</v>
      </c>
      <c r="G4" s="79"/>
      <c r="H4" s="79">
        <v>6</v>
      </c>
      <c r="I4" s="79"/>
      <c r="J4" s="79">
        <v>7</v>
      </c>
      <c r="K4" s="79"/>
    </row>
    <row r="5" spans="1:11" ht="12.75" customHeight="1">
      <c r="A5" s="80" t="s">
        <v>72</v>
      </c>
      <c r="B5" s="81">
        <v>0</v>
      </c>
      <c r="C5" s="81"/>
      <c r="D5" s="81">
        <v>0</v>
      </c>
      <c r="E5" s="81"/>
      <c r="F5" s="81">
        <v>0</v>
      </c>
      <c r="G5" s="81"/>
      <c r="H5" s="81">
        <v>0</v>
      </c>
      <c r="I5" s="81"/>
      <c r="J5" s="81">
        <v>0</v>
      </c>
      <c r="K5" s="81"/>
    </row>
    <row r="6" spans="1:11" ht="12.75" customHeight="1">
      <c r="A6" s="80" t="s">
        <v>73</v>
      </c>
      <c r="B6" s="81">
        <v>0</v>
      </c>
      <c r="C6" s="81"/>
      <c r="D6" s="81">
        <v>0</v>
      </c>
      <c r="E6" s="81"/>
      <c r="F6" s="81">
        <v>0</v>
      </c>
      <c r="G6" s="81"/>
      <c r="H6" s="81">
        <v>0</v>
      </c>
      <c r="I6" s="81"/>
      <c r="J6" s="81">
        <v>0</v>
      </c>
      <c r="K6" s="81"/>
    </row>
    <row r="7" spans="1:11" ht="12.75" customHeight="1">
      <c r="A7" s="80" t="s">
        <v>74</v>
      </c>
      <c r="B7" s="81">
        <v>0</v>
      </c>
      <c r="C7" s="81"/>
      <c r="D7" s="81">
        <v>0</v>
      </c>
      <c r="E7" s="81"/>
      <c r="F7" s="81">
        <v>0</v>
      </c>
      <c r="G7" s="81"/>
      <c r="H7" s="81">
        <v>0</v>
      </c>
      <c r="I7" s="81"/>
      <c r="J7" s="81">
        <v>0</v>
      </c>
      <c r="K7" s="81"/>
    </row>
    <row r="8" spans="1:11" ht="12.75" customHeight="1">
      <c r="A8" s="80" t="s">
        <v>75</v>
      </c>
      <c r="B8" s="81">
        <v>0</v>
      </c>
      <c r="C8" s="81"/>
      <c r="D8" s="81">
        <v>0</v>
      </c>
      <c r="E8" s="81"/>
      <c r="F8" s="81">
        <v>0</v>
      </c>
      <c r="G8" s="81"/>
      <c r="H8" s="81">
        <v>0</v>
      </c>
      <c r="I8" s="81"/>
      <c r="J8" s="81">
        <v>0</v>
      </c>
      <c r="K8" s="81"/>
    </row>
    <row r="9" spans="1:11" ht="12.75" customHeight="1">
      <c r="A9" s="80" t="s">
        <v>76</v>
      </c>
      <c r="B9" s="81">
        <v>0</v>
      </c>
      <c r="C9" s="81"/>
      <c r="D9" s="81">
        <v>0</v>
      </c>
      <c r="E9" s="81"/>
      <c r="F9" s="81">
        <v>0</v>
      </c>
      <c r="G9" s="81"/>
      <c r="H9" s="81">
        <v>0</v>
      </c>
      <c r="I9" s="81"/>
      <c r="J9" s="81">
        <v>0</v>
      </c>
      <c r="K9" s="81"/>
    </row>
    <row r="10" spans="1:11" ht="12.75" customHeight="1">
      <c r="A10" s="80" t="s">
        <v>77</v>
      </c>
      <c r="B10" s="81">
        <v>0</v>
      </c>
      <c r="C10" s="81"/>
      <c r="D10" s="81">
        <v>0</v>
      </c>
      <c r="E10" s="81"/>
      <c r="F10" s="81">
        <v>0</v>
      </c>
      <c r="G10" s="81"/>
      <c r="H10" s="81">
        <v>0</v>
      </c>
      <c r="I10" s="81"/>
      <c r="J10" s="81">
        <v>0</v>
      </c>
      <c r="K10" s="81"/>
    </row>
    <row r="11" spans="1:11" ht="12.75" customHeight="1">
      <c r="A11" s="80" t="s">
        <v>78</v>
      </c>
      <c r="B11" s="81">
        <v>0</v>
      </c>
      <c r="C11" s="81"/>
      <c r="D11" s="81">
        <v>0</v>
      </c>
      <c r="E11" s="81"/>
      <c r="F11" s="81">
        <v>0</v>
      </c>
      <c r="G11" s="81"/>
      <c r="H11" s="81">
        <v>0</v>
      </c>
      <c r="I11" s="81"/>
      <c r="J11" s="81">
        <v>0</v>
      </c>
      <c r="K11" s="81"/>
    </row>
    <row r="12" spans="1:11" ht="12.75" customHeight="1">
      <c r="A12" s="80" t="s">
        <v>137</v>
      </c>
      <c r="B12" s="81">
        <v>0</v>
      </c>
      <c r="C12" s="81"/>
      <c r="D12" s="81">
        <v>0</v>
      </c>
      <c r="E12" s="81"/>
      <c r="F12" s="81">
        <v>0</v>
      </c>
      <c r="G12" s="81"/>
      <c r="H12" s="81">
        <v>0</v>
      </c>
      <c r="I12" s="81"/>
      <c r="J12" s="81">
        <v>0</v>
      </c>
      <c r="K12" s="81"/>
    </row>
    <row r="13" spans="1:11" ht="12.75" customHeight="1">
      <c r="A13" s="80" t="s">
        <v>80</v>
      </c>
      <c r="B13" s="81">
        <v>0</v>
      </c>
      <c r="C13" s="81"/>
      <c r="D13" s="81">
        <v>0</v>
      </c>
      <c r="E13" s="81"/>
      <c r="F13" s="81">
        <v>0</v>
      </c>
      <c r="G13" s="81"/>
      <c r="H13" s="81">
        <v>0</v>
      </c>
      <c r="I13" s="81"/>
      <c r="J13" s="81">
        <v>0</v>
      </c>
      <c r="K13" s="81"/>
    </row>
    <row r="14" spans="1:11" ht="12.75" customHeight="1">
      <c r="A14" s="80" t="s">
        <v>81</v>
      </c>
      <c r="B14" s="81">
        <v>0</v>
      </c>
      <c r="C14" s="81"/>
      <c r="D14" s="81">
        <v>0</v>
      </c>
      <c r="E14" s="81"/>
      <c r="F14" s="81">
        <v>0</v>
      </c>
      <c r="G14" s="81"/>
      <c r="H14" s="81">
        <v>0</v>
      </c>
      <c r="I14" s="81"/>
      <c r="J14" s="81">
        <v>0</v>
      </c>
      <c r="K14" s="81"/>
    </row>
    <row r="15" spans="1:11" ht="12.75" customHeight="1">
      <c r="A15" s="80" t="s">
        <v>82</v>
      </c>
      <c r="B15" s="81">
        <v>0</v>
      </c>
      <c r="C15" s="81"/>
      <c r="D15" s="81">
        <v>0</v>
      </c>
      <c r="E15" s="81"/>
      <c r="F15" s="81">
        <v>0</v>
      </c>
      <c r="G15" s="81"/>
      <c r="H15" s="81">
        <v>0</v>
      </c>
      <c r="I15" s="81"/>
      <c r="J15" s="81">
        <v>0</v>
      </c>
      <c r="K15" s="81"/>
    </row>
    <row r="16" spans="1:11" ht="12.75" customHeight="1">
      <c r="A16" s="80" t="s">
        <v>83</v>
      </c>
      <c r="B16" s="81">
        <v>0</v>
      </c>
      <c r="C16" s="81"/>
      <c r="D16" s="81">
        <v>0</v>
      </c>
      <c r="E16" s="81"/>
      <c r="F16" s="81">
        <v>0</v>
      </c>
      <c r="G16" s="81"/>
      <c r="H16" s="81">
        <v>0</v>
      </c>
      <c r="I16" s="81"/>
      <c r="J16" s="81">
        <v>0</v>
      </c>
      <c r="K16" s="81"/>
    </row>
    <row r="17" spans="1:11" ht="12.75" customHeight="1">
      <c r="A17" s="80" t="s">
        <v>84</v>
      </c>
      <c r="B17" s="81">
        <v>0</v>
      </c>
      <c r="C17" s="81"/>
      <c r="D17" s="81">
        <v>0</v>
      </c>
      <c r="E17" s="81"/>
      <c r="F17" s="81">
        <v>0</v>
      </c>
      <c r="G17" s="81"/>
      <c r="H17" s="81">
        <v>0</v>
      </c>
      <c r="I17" s="81"/>
      <c r="J17" s="81">
        <v>0</v>
      </c>
      <c r="K17" s="81"/>
    </row>
    <row r="18" spans="1:11" ht="12.75" customHeight="1">
      <c r="A18" s="80" t="s">
        <v>85</v>
      </c>
      <c r="B18" s="81">
        <v>0</v>
      </c>
      <c r="C18" s="81"/>
      <c r="D18" s="81">
        <v>0</v>
      </c>
      <c r="E18" s="81"/>
      <c r="F18" s="81">
        <v>0</v>
      </c>
      <c r="G18" s="81"/>
      <c r="H18" s="81">
        <v>0</v>
      </c>
      <c r="I18" s="81"/>
      <c r="J18" s="81">
        <v>0</v>
      </c>
      <c r="K18" s="81"/>
    </row>
    <row r="19" spans="1:11" ht="12.75" customHeight="1">
      <c r="A19" s="80" t="s">
        <v>86</v>
      </c>
      <c r="B19" s="81">
        <v>0</v>
      </c>
      <c r="C19" s="81"/>
      <c r="D19" s="81">
        <v>0</v>
      </c>
      <c r="E19" s="81"/>
      <c r="F19" s="81">
        <v>0</v>
      </c>
      <c r="G19" s="81"/>
      <c r="H19" s="81">
        <v>0</v>
      </c>
      <c r="I19" s="81"/>
      <c r="J19" s="81">
        <v>0</v>
      </c>
      <c r="K19" s="81"/>
    </row>
    <row r="20" spans="1:11" ht="12.75" customHeight="1">
      <c r="A20" s="80" t="s">
        <v>87</v>
      </c>
      <c r="B20" s="81">
        <v>0</v>
      </c>
      <c r="C20" s="81"/>
      <c r="D20" s="81">
        <v>0</v>
      </c>
      <c r="E20" s="81"/>
      <c r="F20" s="81">
        <v>0</v>
      </c>
      <c r="G20" s="81"/>
      <c r="H20" s="81">
        <v>0</v>
      </c>
      <c r="I20" s="81"/>
      <c r="J20" s="81">
        <v>0</v>
      </c>
      <c r="K20" s="81"/>
    </row>
    <row r="21" spans="1:11" ht="12.75" customHeight="1">
      <c r="A21" s="80" t="s">
        <v>88</v>
      </c>
      <c r="B21" s="81">
        <v>0</v>
      </c>
      <c r="C21" s="81"/>
      <c r="D21" s="81">
        <v>0</v>
      </c>
      <c r="E21" s="81"/>
      <c r="F21" s="81">
        <v>0</v>
      </c>
      <c r="G21" s="81"/>
      <c r="H21" s="81">
        <v>0</v>
      </c>
      <c r="I21" s="81"/>
      <c r="J21" s="81">
        <v>0</v>
      </c>
      <c r="K21" s="81"/>
    </row>
    <row r="22" spans="1:11" ht="12.75" customHeight="1">
      <c r="A22" s="80" t="s">
        <v>89</v>
      </c>
      <c r="B22" s="81">
        <v>0</v>
      </c>
      <c r="C22" s="81"/>
      <c r="D22" s="81">
        <v>0</v>
      </c>
      <c r="E22" s="81"/>
      <c r="F22" s="81">
        <v>0</v>
      </c>
      <c r="G22" s="81"/>
      <c r="H22" s="81">
        <v>0</v>
      </c>
      <c r="I22" s="81"/>
      <c r="J22" s="81">
        <v>0</v>
      </c>
      <c r="K22" s="81"/>
    </row>
    <row r="23" spans="1:11" ht="12.75" customHeight="1">
      <c r="A23" s="80" t="s">
        <v>90</v>
      </c>
      <c r="B23" s="81">
        <v>0</v>
      </c>
      <c r="C23" s="81"/>
      <c r="D23" s="81">
        <v>0</v>
      </c>
      <c r="E23" s="81"/>
      <c r="F23" s="81">
        <v>0</v>
      </c>
      <c r="G23" s="81"/>
      <c r="H23" s="81">
        <v>0</v>
      </c>
      <c r="I23" s="81"/>
      <c r="J23" s="81">
        <v>0</v>
      </c>
      <c r="K23" s="81"/>
    </row>
    <row r="24" spans="1:11" ht="12.75" customHeight="1">
      <c r="A24" s="80" t="s">
        <v>91</v>
      </c>
      <c r="B24" s="81">
        <v>0</v>
      </c>
      <c r="C24" s="81"/>
      <c r="D24" s="81">
        <v>0</v>
      </c>
      <c r="E24" s="81"/>
      <c r="F24" s="81">
        <v>0</v>
      </c>
      <c r="G24" s="81"/>
      <c r="H24" s="81">
        <v>0</v>
      </c>
      <c r="I24" s="81"/>
      <c r="J24" s="81">
        <v>0</v>
      </c>
      <c r="K24" s="81"/>
    </row>
    <row r="25" spans="1:11" ht="12.75" customHeight="1">
      <c r="A25" s="80" t="s">
        <v>92</v>
      </c>
      <c r="B25" s="81">
        <v>0</v>
      </c>
      <c r="C25" s="81"/>
      <c r="D25" s="81">
        <v>0</v>
      </c>
      <c r="E25" s="81"/>
      <c r="F25" s="81">
        <v>0</v>
      </c>
      <c r="G25" s="81"/>
      <c r="H25" s="81">
        <v>0</v>
      </c>
      <c r="I25" s="81"/>
      <c r="J25" s="81">
        <v>0</v>
      </c>
      <c r="K25" s="81"/>
    </row>
    <row r="26" spans="1:11" ht="12.75" customHeight="1">
      <c r="A26" s="80" t="s">
        <v>93</v>
      </c>
      <c r="B26" s="81">
        <v>0</v>
      </c>
      <c r="C26" s="81"/>
      <c r="D26" s="81">
        <v>0</v>
      </c>
      <c r="E26" s="81"/>
      <c r="F26" s="81">
        <v>0</v>
      </c>
      <c r="G26" s="81"/>
      <c r="H26" s="81">
        <v>0</v>
      </c>
      <c r="I26" s="81"/>
      <c r="J26" s="81">
        <v>0</v>
      </c>
      <c r="K26" s="81"/>
    </row>
    <row r="27" spans="1:11" ht="12.75" customHeight="1">
      <c r="A27" s="80" t="s">
        <v>94</v>
      </c>
      <c r="B27" s="81">
        <v>0</v>
      </c>
      <c r="C27" s="81"/>
      <c r="D27" s="81">
        <v>0</v>
      </c>
      <c r="E27" s="81"/>
      <c r="F27" s="81">
        <v>0</v>
      </c>
      <c r="G27" s="81"/>
      <c r="H27" s="81">
        <v>0</v>
      </c>
      <c r="I27" s="81"/>
      <c r="J27" s="81">
        <v>0</v>
      </c>
      <c r="K27" s="81"/>
    </row>
    <row r="28" spans="1:11" ht="12.75" customHeight="1">
      <c r="A28" s="80" t="s">
        <v>95</v>
      </c>
      <c r="B28" s="81">
        <v>0</v>
      </c>
      <c r="C28" s="81"/>
      <c r="D28" s="81">
        <v>0</v>
      </c>
      <c r="E28" s="81"/>
      <c r="F28" s="81">
        <v>0</v>
      </c>
      <c r="G28" s="81"/>
      <c r="H28" s="81">
        <v>0</v>
      </c>
      <c r="I28" s="81"/>
      <c r="J28" s="81">
        <v>0</v>
      </c>
      <c r="K28" s="81"/>
    </row>
    <row r="29" spans="1:11" ht="12.75" customHeight="1">
      <c r="A29" s="80" t="s">
        <v>96</v>
      </c>
      <c r="B29" s="81">
        <v>0</v>
      </c>
      <c r="C29" s="81"/>
      <c r="D29" s="81">
        <v>0</v>
      </c>
      <c r="E29" s="81"/>
      <c r="F29" s="81">
        <v>0</v>
      </c>
      <c r="G29" s="81"/>
      <c r="H29" s="81">
        <v>0</v>
      </c>
      <c r="I29" s="81"/>
      <c r="J29" s="81">
        <v>0</v>
      </c>
      <c r="K29" s="81"/>
    </row>
    <row r="30" spans="1:11" ht="12.75" customHeight="1">
      <c r="A30" s="80" t="s">
        <v>97</v>
      </c>
      <c r="B30" s="81">
        <v>0</v>
      </c>
      <c r="C30" s="81"/>
      <c r="D30" s="81">
        <v>0</v>
      </c>
      <c r="E30" s="81"/>
      <c r="F30" s="81">
        <v>0</v>
      </c>
      <c r="G30" s="81"/>
      <c r="H30" s="81">
        <v>0</v>
      </c>
      <c r="I30" s="81"/>
      <c r="J30" s="81">
        <v>0</v>
      </c>
      <c r="K30" s="81"/>
    </row>
    <row r="31" spans="1:11" ht="12.75" customHeight="1">
      <c r="A31" s="80" t="s">
        <v>98</v>
      </c>
      <c r="B31" s="81">
        <v>0</v>
      </c>
      <c r="C31" s="81"/>
      <c r="D31" s="81">
        <v>0</v>
      </c>
      <c r="E31" s="81"/>
      <c r="F31" s="81">
        <v>0</v>
      </c>
      <c r="G31" s="81"/>
      <c r="H31" s="81">
        <v>0</v>
      </c>
      <c r="I31" s="81"/>
      <c r="J31" s="81">
        <v>0</v>
      </c>
      <c r="K31" s="81"/>
    </row>
    <row r="32" spans="1:11" ht="12.75" customHeight="1">
      <c r="A32" s="80" t="s">
        <v>99</v>
      </c>
      <c r="B32" s="81">
        <v>0</v>
      </c>
      <c r="C32" s="81"/>
      <c r="D32" s="81">
        <v>0</v>
      </c>
      <c r="E32" s="81"/>
      <c r="F32" s="81">
        <v>0</v>
      </c>
      <c r="G32" s="81"/>
      <c r="H32" s="81">
        <v>0</v>
      </c>
      <c r="I32" s="81"/>
      <c r="J32" s="81">
        <v>0</v>
      </c>
      <c r="K32" s="81"/>
    </row>
    <row r="33" spans="1:11" ht="12.75" customHeight="1">
      <c r="A33" s="80" t="s">
        <v>100</v>
      </c>
      <c r="B33" s="81">
        <v>0</v>
      </c>
      <c r="C33" s="81"/>
      <c r="D33" s="81">
        <v>0</v>
      </c>
      <c r="E33" s="81"/>
      <c r="F33" s="81">
        <v>0</v>
      </c>
      <c r="G33" s="81"/>
      <c r="H33" s="81">
        <v>0</v>
      </c>
      <c r="I33" s="81"/>
      <c r="J33" s="81">
        <v>0</v>
      </c>
      <c r="K33" s="81"/>
    </row>
    <row r="34" spans="1:11" ht="12.75" customHeight="1">
      <c r="A34" s="80" t="s">
        <v>101</v>
      </c>
      <c r="B34" s="81">
        <v>0</v>
      </c>
      <c r="C34" s="81"/>
      <c r="D34" s="81">
        <v>0</v>
      </c>
      <c r="E34" s="81"/>
      <c r="F34" s="81">
        <v>0</v>
      </c>
      <c r="G34" s="81"/>
      <c r="H34" s="81">
        <v>0</v>
      </c>
      <c r="I34" s="81"/>
      <c r="J34" s="81">
        <v>0</v>
      </c>
      <c r="K34" s="81"/>
    </row>
    <row r="35" spans="1:11" ht="12.75" customHeight="1">
      <c r="A35" s="80" t="s">
        <v>102</v>
      </c>
      <c r="B35" s="81">
        <v>0</v>
      </c>
      <c r="C35" s="81"/>
      <c r="D35" s="81">
        <v>0</v>
      </c>
      <c r="E35" s="81"/>
      <c r="F35" s="81">
        <v>0</v>
      </c>
      <c r="G35" s="81"/>
      <c r="H35" s="81">
        <v>0</v>
      </c>
      <c r="I35" s="81"/>
      <c r="J35" s="81">
        <v>0</v>
      </c>
      <c r="K35" s="81"/>
    </row>
    <row r="36" spans="1:11" ht="12.75" customHeight="1">
      <c r="A36" s="82" t="s">
        <v>103</v>
      </c>
      <c r="B36" s="83">
        <v>0</v>
      </c>
      <c r="C36" s="83"/>
      <c r="D36" s="83">
        <v>0</v>
      </c>
      <c r="E36" s="83"/>
      <c r="F36" s="83">
        <v>0</v>
      </c>
      <c r="G36" s="83"/>
      <c r="H36" s="83">
        <v>0</v>
      </c>
      <c r="I36" s="83"/>
      <c r="J36" s="83">
        <v>0</v>
      </c>
      <c r="K36" s="83"/>
    </row>
    <row r="37" spans="1:11" ht="12.75">
      <c r="A37" s="75" t="s">
        <v>127</v>
      </c>
      <c r="B37" s="76">
        <f>SUM(B4:C36)</f>
        <v>1</v>
      </c>
      <c r="C37" s="77">
        <f>B37/$A$38</f>
        <v>0.034482758620689655</v>
      </c>
      <c r="D37" s="76">
        <f>SUM(D4:E36)</f>
        <v>5</v>
      </c>
      <c r="E37" s="77">
        <f>D37/$A$38</f>
        <v>0.1724137931034483</v>
      </c>
      <c r="F37" s="76">
        <f>SUM(F4:G36)</f>
        <v>10</v>
      </c>
      <c r="G37" s="77">
        <f>F37/$A$38</f>
        <v>0.3448275862068966</v>
      </c>
      <c r="H37" s="76">
        <f>SUM(H4:I36)</f>
        <v>6</v>
      </c>
      <c r="I37" s="77">
        <f>H37/$A$38</f>
        <v>0.20689655172413793</v>
      </c>
      <c r="J37" s="76">
        <f>SUM(J4:K36)</f>
        <v>7</v>
      </c>
      <c r="K37" s="77">
        <f>J37/$A$38</f>
        <v>0.2413793103448276</v>
      </c>
    </row>
    <row r="38" spans="1:11" ht="12.75">
      <c r="A38" s="69">
        <f>SUM(B37,D37,F37,H37,J37)</f>
        <v>29</v>
      </c>
      <c r="B38" s="72" t="s">
        <v>139</v>
      </c>
      <c r="C38" s="70"/>
      <c r="D38" s="70"/>
      <c r="E38" s="70"/>
      <c r="F38" s="70"/>
      <c r="G38" s="70"/>
      <c r="H38" s="70"/>
      <c r="I38" s="70"/>
      <c r="J38" s="70"/>
      <c r="K38" s="70"/>
    </row>
    <row r="39" spans="1:3" ht="12.75">
      <c r="A39" s="73">
        <f>SUM(C37,E37,G37,I37,K37)</f>
        <v>1</v>
      </c>
      <c r="B39" s="74"/>
      <c r="C39" s="74"/>
    </row>
    <row r="40" spans="1:3" ht="12.75">
      <c r="A40" s="68" t="s">
        <v>138</v>
      </c>
      <c r="B40" s="74"/>
      <c r="C40" s="74"/>
    </row>
    <row r="41" spans="1:3" ht="12.75">
      <c r="A41" s="74"/>
      <c r="B41" s="74"/>
      <c r="C41" s="74"/>
    </row>
    <row r="42" spans="1:3" ht="12.75">
      <c r="A42" s="74"/>
      <c r="B42" s="74"/>
      <c r="C42" s="74"/>
    </row>
  </sheetData>
  <mergeCells count="175">
    <mergeCell ref="J35:K35"/>
    <mergeCell ref="B36:C36"/>
    <mergeCell ref="D36:E36"/>
    <mergeCell ref="F36:G36"/>
    <mergeCell ref="H36:I36"/>
    <mergeCell ref="J36:K36"/>
    <mergeCell ref="J33:K33"/>
    <mergeCell ref="B34:C34"/>
    <mergeCell ref="D34:E34"/>
    <mergeCell ref="F34:G34"/>
    <mergeCell ref="H34:I34"/>
    <mergeCell ref="J34:K34"/>
    <mergeCell ref="J31:K31"/>
    <mergeCell ref="B32:C32"/>
    <mergeCell ref="D32:E32"/>
    <mergeCell ref="F32:G32"/>
    <mergeCell ref="H32:I32"/>
    <mergeCell ref="J32:K32"/>
    <mergeCell ref="J29:K29"/>
    <mergeCell ref="B30:C30"/>
    <mergeCell ref="D30:E30"/>
    <mergeCell ref="F30:G30"/>
    <mergeCell ref="H30:I30"/>
    <mergeCell ref="J30:K30"/>
    <mergeCell ref="J27:K27"/>
    <mergeCell ref="B28:C28"/>
    <mergeCell ref="D28:E28"/>
    <mergeCell ref="F28:G28"/>
    <mergeCell ref="H28:I28"/>
    <mergeCell ref="J28:K28"/>
    <mergeCell ref="J25:K25"/>
    <mergeCell ref="B26:C26"/>
    <mergeCell ref="D26:E26"/>
    <mergeCell ref="F26:G26"/>
    <mergeCell ref="H26:I26"/>
    <mergeCell ref="J26:K26"/>
    <mergeCell ref="J23:K23"/>
    <mergeCell ref="B24:C24"/>
    <mergeCell ref="D24:E24"/>
    <mergeCell ref="F24:G24"/>
    <mergeCell ref="H24:I24"/>
    <mergeCell ref="J24:K24"/>
    <mergeCell ref="J21:K21"/>
    <mergeCell ref="B22:C22"/>
    <mergeCell ref="D22:E22"/>
    <mergeCell ref="F22:G22"/>
    <mergeCell ref="H22:I22"/>
    <mergeCell ref="J22:K22"/>
    <mergeCell ref="J19:K19"/>
    <mergeCell ref="B20:C20"/>
    <mergeCell ref="D20:E20"/>
    <mergeCell ref="F20:G20"/>
    <mergeCell ref="H20:I20"/>
    <mergeCell ref="J20:K20"/>
    <mergeCell ref="J17:K17"/>
    <mergeCell ref="B18:C18"/>
    <mergeCell ref="D18:E18"/>
    <mergeCell ref="F18:G18"/>
    <mergeCell ref="H18:I18"/>
    <mergeCell ref="J18:K18"/>
    <mergeCell ref="J15:K15"/>
    <mergeCell ref="B16:C16"/>
    <mergeCell ref="D16:E16"/>
    <mergeCell ref="F16:G16"/>
    <mergeCell ref="H16:I16"/>
    <mergeCell ref="J16:K16"/>
    <mergeCell ref="J13:K13"/>
    <mergeCell ref="B14:C14"/>
    <mergeCell ref="D14:E14"/>
    <mergeCell ref="F14:G14"/>
    <mergeCell ref="H14:I14"/>
    <mergeCell ref="J14:K14"/>
    <mergeCell ref="J11:K11"/>
    <mergeCell ref="B12:C12"/>
    <mergeCell ref="D12:E12"/>
    <mergeCell ref="F12:G12"/>
    <mergeCell ref="H12:I12"/>
    <mergeCell ref="J12:K12"/>
    <mergeCell ref="J9:K9"/>
    <mergeCell ref="B10:C10"/>
    <mergeCell ref="D10:E10"/>
    <mergeCell ref="F10:G10"/>
    <mergeCell ref="H10:I10"/>
    <mergeCell ref="J10:K10"/>
    <mergeCell ref="J7:K7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B4:C4"/>
    <mergeCell ref="D4:E4"/>
    <mergeCell ref="F4:G4"/>
    <mergeCell ref="H4:I4"/>
    <mergeCell ref="J4:K4"/>
    <mergeCell ref="B5:C5"/>
    <mergeCell ref="D5:E5"/>
    <mergeCell ref="B1:C1"/>
    <mergeCell ref="B2:C2"/>
    <mergeCell ref="D1:E1"/>
    <mergeCell ref="D2:E2"/>
    <mergeCell ref="B35:C35"/>
    <mergeCell ref="D35:E35"/>
    <mergeCell ref="F35:G35"/>
    <mergeCell ref="H35:I35"/>
    <mergeCell ref="F1:G1"/>
    <mergeCell ref="F2:G2"/>
    <mergeCell ref="H1:I1"/>
    <mergeCell ref="H2:I2"/>
    <mergeCell ref="B33:C33"/>
    <mergeCell ref="D33:E33"/>
    <mergeCell ref="F33:G33"/>
    <mergeCell ref="H33:I33"/>
    <mergeCell ref="J1:K1"/>
    <mergeCell ref="J2:K2"/>
    <mergeCell ref="B31:C31"/>
    <mergeCell ref="D31:E31"/>
    <mergeCell ref="F31:G31"/>
    <mergeCell ref="H31:I31"/>
    <mergeCell ref="B29:C29"/>
    <mergeCell ref="D29:E29"/>
    <mergeCell ref="F29:G29"/>
    <mergeCell ref="H29:I29"/>
    <mergeCell ref="B27:C27"/>
    <mergeCell ref="D27:E27"/>
    <mergeCell ref="F27:G27"/>
    <mergeCell ref="H27:I27"/>
    <mergeCell ref="B25:C25"/>
    <mergeCell ref="D25:E25"/>
    <mergeCell ref="F25:G25"/>
    <mergeCell ref="H25:I25"/>
    <mergeCell ref="B23:C23"/>
    <mergeCell ref="D23:E23"/>
    <mergeCell ref="F23:G23"/>
    <mergeCell ref="H23:I23"/>
    <mergeCell ref="B21:C21"/>
    <mergeCell ref="D21:E21"/>
    <mergeCell ref="F21:G21"/>
    <mergeCell ref="H21:I21"/>
    <mergeCell ref="B19:C19"/>
    <mergeCell ref="D19:E19"/>
    <mergeCell ref="F19:G19"/>
    <mergeCell ref="H19:I19"/>
    <mergeCell ref="B17:C17"/>
    <mergeCell ref="D17:E17"/>
    <mergeCell ref="F17:G17"/>
    <mergeCell ref="H17:I17"/>
    <mergeCell ref="B15:C15"/>
    <mergeCell ref="D15:E15"/>
    <mergeCell ref="F15:G15"/>
    <mergeCell ref="H15:I15"/>
    <mergeCell ref="B13:C13"/>
    <mergeCell ref="D13:E13"/>
    <mergeCell ref="F13:G13"/>
    <mergeCell ref="H13:I13"/>
    <mergeCell ref="B11:C11"/>
    <mergeCell ref="D11:E11"/>
    <mergeCell ref="F11:G11"/>
    <mergeCell ref="H11:I11"/>
    <mergeCell ref="B9:C9"/>
    <mergeCell ref="D9:E9"/>
    <mergeCell ref="F9:G9"/>
    <mergeCell ref="H9:I9"/>
    <mergeCell ref="B6:C6"/>
    <mergeCell ref="D6:E6"/>
    <mergeCell ref="F6:G6"/>
    <mergeCell ref="H6:I6"/>
    <mergeCell ref="J6:K6"/>
    <mergeCell ref="F5:G5"/>
    <mergeCell ref="H5:I5"/>
    <mergeCell ref="J5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2" width="27.00390625" style="0" bestFit="1" customWidth="1"/>
  </cols>
  <sheetData>
    <row r="1" spans="1:3" ht="15.75" customHeight="1">
      <c r="A1" s="6" t="s">
        <v>135</v>
      </c>
      <c r="B1" s="5"/>
      <c r="C1" s="5"/>
    </row>
    <row r="2" spans="1:3" ht="12.75">
      <c r="A2" s="67"/>
      <c r="B2" s="67"/>
      <c r="C2" s="67"/>
    </row>
    <row r="3" spans="1:3" ht="12.75">
      <c r="A3" s="3"/>
      <c r="B3" s="4" t="s">
        <v>28</v>
      </c>
      <c r="C3" s="3"/>
    </row>
    <row r="4" spans="1:3" ht="12.75">
      <c r="A4" s="3"/>
      <c r="B4" s="4" t="s">
        <v>29</v>
      </c>
      <c r="C4" s="3"/>
    </row>
    <row r="5" spans="1:3" ht="12.75">
      <c r="A5" s="3"/>
      <c r="B5" s="4" t="s">
        <v>30</v>
      </c>
      <c r="C5" s="3"/>
    </row>
    <row r="6" spans="1:3" ht="12.75">
      <c r="A6" s="3"/>
      <c r="B6" s="4" t="s">
        <v>31</v>
      </c>
      <c r="C6" s="3"/>
    </row>
    <row r="7" spans="1:3" ht="12.75">
      <c r="A7" s="3"/>
      <c r="B7" s="4" t="s">
        <v>32</v>
      </c>
      <c r="C7" s="3"/>
    </row>
    <row r="8" spans="1:3" ht="12.75">
      <c r="A8" s="3"/>
      <c r="B8" s="4" t="s">
        <v>33</v>
      </c>
      <c r="C8" s="3"/>
    </row>
    <row r="9" spans="1:3" ht="12.75" customHeight="1">
      <c r="A9" s="67"/>
      <c r="B9" s="67"/>
      <c r="C9" s="67"/>
    </row>
    <row r="10" spans="1:3" ht="12.75" customHeight="1">
      <c r="A10" s="66" t="s">
        <v>34</v>
      </c>
      <c r="B10" s="66"/>
      <c r="C10" s="66"/>
    </row>
    <row r="11" spans="1:3" ht="12.75">
      <c r="A11" s="67"/>
      <c r="B11" s="67"/>
      <c r="C11" s="67"/>
    </row>
    <row r="12" spans="1:3" ht="12.75">
      <c r="A12" s="3"/>
      <c r="B12" s="4" t="s">
        <v>35</v>
      </c>
      <c r="C12" s="3"/>
    </row>
    <row r="13" spans="1:3" ht="12.75">
      <c r="A13" s="3"/>
      <c r="B13" s="4" t="s">
        <v>36</v>
      </c>
      <c r="C13" s="3"/>
    </row>
    <row r="14" spans="1:3" ht="12.75">
      <c r="A14" s="3"/>
      <c r="B14" s="4" t="s">
        <v>37</v>
      </c>
      <c r="C14" s="3"/>
    </row>
    <row r="15" spans="1:3" ht="12.75">
      <c r="A15" s="3"/>
      <c r="B15" s="4" t="s">
        <v>38</v>
      </c>
      <c r="C15" s="3"/>
    </row>
    <row r="16" spans="1:3" ht="12.75">
      <c r="A16" s="3"/>
      <c r="B16" s="4" t="s">
        <v>39</v>
      </c>
      <c r="C16" s="3"/>
    </row>
    <row r="17" spans="1:3" ht="12.75" customHeight="1">
      <c r="A17" s="3"/>
      <c r="B17" s="4" t="s">
        <v>40</v>
      </c>
      <c r="C17" s="3"/>
    </row>
    <row r="18" spans="1:3" ht="12.75">
      <c r="A18" s="67"/>
      <c r="B18" s="67"/>
      <c r="C18" s="67"/>
    </row>
    <row r="19" spans="1:3" ht="12.75" customHeight="1">
      <c r="A19" s="66" t="s">
        <v>41</v>
      </c>
      <c r="B19" s="66"/>
      <c r="C19" s="66"/>
    </row>
    <row r="20" spans="1:3" ht="12.75">
      <c r="A20" s="67"/>
      <c r="B20" s="67"/>
      <c r="C20" s="67"/>
    </row>
    <row r="21" spans="1:3" ht="12.75">
      <c r="A21" s="3"/>
      <c r="B21" s="4" t="s">
        <v>42</v>
      </c>
      <c r="C21" s="3"/>
    </row>
    <row r="22" spans="1:3" ht="12.75">
      <c r="A22" s="3"/>
      <c r="B22" s="4" t="s">
        <v>43</v>
      </c>
      <c r="C22" s="3"/>
    </row>
    <row r="23" spans="1:3" ht="12.75">
      <c r="A23" s="3"/>
      <c r="B23" s="4" t="s">
        <v>44</v>
      </c>
      <c r="C23" s="3"/>
    </row>
    <row r="24" spans="1:3" ht="12.75">
      <c r="A24" s="3"/>
      <c r="B24" s="4" t="s">
        <v>45</v>
      </c>
      <c r="C24" s="3"/>
    </row>
    <row r="25" spans="1:2" ht="12.75">
      <c r="A25" s="3"/>
      <c r="B25" s="4" t="s">
        <v>46</v>
      </c>
    </row>
    <row r="27" spans="2:3" ht="12.75">
      <c r="B27" s="4" t="s">
        <v>113</v>
      </c>
      <c r="C27" t="s">
        <v>48</v>
      </c>
    </row>
    <row r="28" spans="2:3" ht="12.75">
      <c r="B28" s="4" t="s">
        <v>114</v>
      </c>
      <c r="C28" t="s">
        <v>47</v>
      </c>
    </row>
    <row r="29" spans="2:3" ht="12.75">
      <c r="B29" s="4" t="s">
        <v>115</v>
      </c>
      <c r="C29" t="s">
        <v>111</v>
      </c>
    </row>
    <row r="30" spans="2:3" ht="12.75">
      <c r="B30" s="4" t="s">
        <v>118</v>
      </c>
      <c r="C30" t="s">
        <v>119</v>
      </c>
    </row>
    <row r="31" spans="2:3" ht="12.75">
      <c r="B31" s="8" t="s">
        <v>117</v>
      </c>
      <c r="C31" s="9" t="s">
        <v>120</v>
      </c>
    </row>
    <row r="32" spans="2:3" ht="12.75">
      <c r="B32" s="4" t="s">
        <v>116</v>
      </c>
      <c r="C32" t="s">
        <v>112</v>
      </c>
    </row>
  </sheetData>
  <mergeCells count="7">
    <mergeCell ref="A19:C19"/>
    <mergeCell ref="A20:C20"/>
    <mergeCell ref="A9:C9"/>
    <mergeCell ref="A2:C2"/>
    <mergeCell ref="A10:C10"/>
    <mergeCell ref="A11:C11"/>
    <mergeCell ref="A18:C18"/>
  </mergeCells>
  <hyperlinks>
    <hyperlink ref="C31" r:id="rId1" display="http://tnp.kpu.go.id/Tabulasi/DPRDII/dprd2_kab.asp?pg=1&amp;kodeprop=&amp;kodekab="/>
  </hyperlinks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&amp;L&amp;A&amp;C&amp;BThe Jedi of the Universe Confidential&amp;B&amp;RPage &amp;P</oddHeader>
    <oddFooter>&amp;LLuke Skywalker&amp;C&amp;Z&amp;F&amp;RPage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Luke Skywalker</Manager>
  <Company>The Jedi of the 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Pemilu 2004 Indonesia</dc:title>
  <dc:subject>Pemrosesan Hasil Pemilu</dc:subject>
  <dc:creator>Djoko Luknanto</dc:creator>
  <cp:keywords/>
  <dc:description/>
  <cp:lastModifiedBy>Djoko Luknanto</cp:lastModifiedBy>
  <cp:lastPrinted>2004-04-11T08:35:33Z</cp:lastPrinted>
  <dcterms:created xsi:type="dcterms:W3CDTF">2004-04-05T22:54:37Z</dcterms:created>
  <dcterms:modified xsi:type="dcterms:W3CDTF">2004-07-05T01:27:50Z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